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JUNHO 2023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F355" i="1" l="1"/>
  <c r="E153" i="1"/>
  <c r="F153" i="1" s="1"/>
  <c r="E152" i="1"/>
  <c r="F152" i="1" s="1"/>
  <c r="E151" i="1"/>
  <c r="F151" i="1" s="1"/>
  <c r="J31" i="1" l="1"/>
  <c r="J32" i="1"/>
  <c r="J33" i="1"/>
  <c r="G31" i="1"/>
  <c r="G32" i="1"/>
  <c r="G33" i="1"/>
  <c r="G394" i="1" l="1"/>
  <c r="J394" i="1" s="1"/>
  <c r="G395" i="1"/>
  <c r="J395" i="1" s="1"/>
  <c r="G396" i="1"/>
  <c r="J396" i="1" s="1"/>
  <c r="G437" i="1" l="1"/>
  <c r="G438" i="1" s="1"/>
  <c r="G433" i="1"/>
  <c r="G434" i="1" s="1"/>
  <c r="G429" i="1"/>
  <c r="J429" i="1" s="1"/>
  <c r="G428" i="1"/>
  <c r="J428" i="1" s="1"/>
  <c r="G427" i="1"/>
  <c r="J427" i="1" s="1"/>
  <c r="G426" i="1"/>
  <c r="J426" i="1" s="1"/>
  <c r="G425" i="1"/>
  <c r="J425" i="1" s="1"/>
  <c r="G424" i="1"/>
  <c r="J424" i="1" s="1"/>
  <c r="G423" i="1"/>
  <c r="J423" i="1" s="1"/>
  <c r="G422" i="1"/>
  <c r="J422" i="1" s="1"/>
  <c r="G421" i="1"/>
  <c r="J421" i="1" s="1"/>
  <c r="G420" i="1"/>
  <c r="J420" i="1" s="1"/>
  <c r="G419" i="1"/>
  <c r="J419" i="1" s="1"/>
  <c r="G418" i="1"/>
  <c r="J418" i="1" s="1"/>
  <c r="G417" i="1"/>
  <c r="J417" i="1" s="1"/>
  <c r="G416" i="1"/>
  <c r="J416" i="1" s="1"/>
  <c r="G415" i="1"/>
  <c r="J415" i="1" s="1"/>
  <c r="G414" i="1"/>
  <c r="J414" i="1" s="1"/>
  <c r="G413" i="1"/>
  <c r="J413" i="1" s="1"/>
  <c r="G412" i="1"/>
  <c r="J412" i="1" s="1"/>
  <c r="G411" i="1"/>
  <c r="J411" i="1" s="1"/>
  <c r="G410" i="1"/>
  <c r="J410" i="1" s="1"/>
  <c r="G409" i="1"/>
  <c r="J409" i="1" s="1"/>
  <c r="G408" i="1"/>
  <c r="J408" i="1" s="1"/>
  <c r="G402" i="1"/>
  <c r="J402" i="1" s="1"/>
  <c r="G401" i="1"/>
  <c r="J401" i="1" s="1"/>
  <c r="G400" i="1"/>
  <c r="J400" i="1" s="1"/>
  <c r="G399" i="1"/>
  <c r="J399" i="1" s="1"/>
  <c r="G398" i="1"/>
  <c r="J398" i="1" s="1"/>
  <c r="G397" i="1"/>
  <c r="J397" i="1" s="1"/>
  <c r="G393" i="1"/>
  <c r="J393" i="1" s="1"/>
  <c r="G392" i="1"/>
  <c r="J392" i="1" s="1"/>
  <c r="G388" i="1"/>
  <c r="J388" i="1" s="1"/>
  <c r="G387" i="1"/>
  <c r="J387" i="1" s="1"/>
  <c r="G382" i="1"/>
  <c r="J382" i="1" s="1"/>
  <c r="G381" i="1"/>
  <c r="J381" i="1" s="1"/>
  <c r="G380" i="1"/>
  <c r="J380" i="1" s="1"/>
  <c r="G379" i="1"/>
  <c r="J379" i="1" s="1"/>
  <c r="G378" i="1"/>
  <c r="J378" i="1" s="1"/>
  <c r="G377" i="1"/>
  <c r="G376" i="1"/>
  <c r="J376" i="1" s="1"/>
  <c r="G372" i="1"/>
  <c r="J372" i="1" s="1"/>
  <c r="G371" i="1"/>
  <c r="J371" i="1" s="1"/>
  <c r="G370" i="1"/>
  <c r="J370" i="1" s="1"/>
  <c r="G369" i="1"/>
  <c r="J369" i="1" s="1"/>
  <c r="G368" i="1"/>
  <c r="J368" i="1" s="1"/>
  <c r="G367" i="1"/>
  <c r="J367" i="1" s="1"/>
  <c r="G366" i="1"/>
  <c r="J366" i="1" s="1"/>
  <c r="G365" i="1"/>
  <c r="J365" i="1" s="1"/>
  <c r="G364" i="1"/>
  <c r="J364" i="1" s="1"/>
  <c r="G363" i="1"/>
  <c r="J363" i="1" s="1"/>
  <c r="G362" i="1"/>
  <c r="J362" i="1" s="1"/>
  <c r="G361" i="1"/>
  <c r="J361" i="1" s="1"/>
  <c r="G360" i="1"/>
  <c r="J360" i="1" s="1"/>
  <c r="G359" i="1"/>
  <c r="G355" i="1"/>
  <c r="J355" i="1" s="1"/>
  <c r="G354" i="1"/>
  <c r="J354" i="1" s="1"/>
  <c r="G353" i="1"/>
  <c r="J353" i="1" s="1"/>
  <c r="G349" i="1"/>
  <c r="J349" i="1" s="1"/>
  <c r="G348" i="1"/>
  <c r="J348" i="1" s="1"/>
  <c r="G347" i="1"/>
  <c r="J347" i="1" s="1"/>
  <c r="G346" i="1"/>
  <c r="J346" i="1" s="1"/>
  <c r="G345" i="1"/>
  <c r="J345" i="1" s="1"/>
  <c r="G344" i="1"/>
  <c r="J344" i="1" s="1"/>
  <c r="G343" i="1"/>
  <c r="J343" i="1" s="1"/>
  <c r="G342" i="1"/>
  <c r="J342" i="1" s="1"/>
  <c r="G341" i="1"/>
  <c r="J341" i="1" s="1"/>
  <c r="G340" i="1"/>
  <c r="J340" i="1" s="1"/>
  <c r="G339" i="1"/>
  <c r="J339" i="1" s="1"/>
  <c r="G338" i="1"/>
  <c r="J338" i="1" s="1"/>
  <c r="G337" i="1"/>
  <c r="J337" i="1" s="1"/>
  <c r="G336" i="1"/>
  <c r="J336" i="1" s="1"/>
  <c r="G335" i="1"/>
  <c r="J335" i="1" s="1"/>
  <c r="G334" i="1"/>
  <c r="J334" i="1" s="1"/>
  <c r="G333" i="1"/>
  <c r="J333" i="1" s="1"/>
  <c r="G332" i="1"/>
  <c r="J332" i="1" s="1"/>
  <c r="G331" i="1"/>
  <c r="J331" i="1" s="1"/>
  <c r="G330" i="1"/>
  <c r="J330" i="1" s="1"/>
  <c r="G329" i="1"/>
  <c r="J329" i="1" s="1"/>
  <c r="G328" i="1"/>
  <c r="J328" i="1" s="1"/>
  <c r="G327" i="1"/>
  <c r="J327" i="1" s="1"/>
  <c r="G326" i="1"/>
  <c r="J326" i="1" s="1"/>
  <c r="G325" i="1"/>
  <c r="J325" i="1" s="1"/>
  <c r="G324" i="1"/>
  <c r="J324" i="1" s="1"/>
  <c r="G323" i="1"/>
  <c r="J323" i="1" s="1"/>
  <c r="G322" i="1"/>
  <c r="J322" i="1" s="1"/>
  <c r="G321" i="1"/>
  <c r="J321" i="1" s="1"/>
  <c r="G320" i="1"/>
  <c r="J320" i="1" s="1"/>
  <c r="G319" i="1"/>
  <c r="J319" i="1" s="1"/>
  <c r="G318" i="1"/>
  <c r="J318" i="1" s="1"/>
  <c r="G317" i="1"/>
  <c r="J317" i="1" s="1"/>
  <c r="G316" i="1"/>
  <c r="J316" i="1" s="1"/>
  <c r="G315" i="1"/>
  <c r="G314" i="1"/>
  <c r="J314" i="1" s="1"/>
  <c r="G313" i="1"/>
  <c r="J313" i="1" s="1"/>
  <c r="G309" i="1"/>
  <c r="J309" i="1" s="1"/>
  <c r="G308" i="1"/>
  <c r="J308" i="1" s="1"/>
  <c r="G307" i="1"/>
  <c r="J307" i="1" s="1"/>
  <c r="G306" i="1"/>
  <c r="J306" i="1" s="1"/>
  <c r="G305" i="1"/>
  <c r="J305" i="1" s="1"/>
  <c r="G304" i="1"/>
  <c r="J304" i="1" s="1"/>
  <c r="G303" i="1"/>
  <c r="J303" i="1" s="1"/>
  <c r="G302" i="1"/>
  <c r="J302" i="1" s="1"/>
  <c r="G301" i="1"/>
  <c r="J301" i="1" s="1"/>
  <c r="G300" i="1"/>
  <c r="J300" i="1" s="1"/>
  <c r="G299" i="1"/>
  <c r="J299" i="1" s="1"/>
  <c r="G298" i="1"/>
  <c r="J298" i="1" s="1"/>
  <c r="G297" i="1"/>
  <c r="J297" i="1" s="1"/>
  <c r="G296" i="1"/>
  <c r="J296" i="1" s="1"/>
  <c r="G295" i="1"/>
  <c r="J295" i="1" s="1"/>
  <c r="G294" i="1"/>
  <c r="J294" i="1" s="1"/>
  <c r="G293" i="1"/>
  <c r="J293" i="1" s="1"/>
  <c r="G292" i="1"/>
  <c r="J292" i="1" s="1"/>
  <c r="G291" i="1"/>
  <c r="J291" i="1" s="1"/>
  <c r="G290" i="1"/>
  <c r="J290" i="1" s="1"/>
  <c r="G289" i="1"/>
  <c r="J289" i="1" s="1"/>
  <c r="G288" i="1"/>
  <c r="J288" i="1" s="1"/>
  <c r="G287" i="1"/>
  <c r="J287" i="1" s="1"/>
  <c r="G286" i="1"/>
  <c r="J286" i="1" s="1"/>
  <c r="G285" i="1"/>
  <c r="J285" i="1" s="1"/>
  <c r="G284" i="1"/>
  <c r="J284" i="1" s="1"/>
  <c r="G283" i="1"/>
  <c r="J283" i="1" s="1"/>
  <c r="G282" i="1"/>
  <c r="J282" i="1" s="1"/>
  <c r="G281" i="1"/>
  <c r="J281" i="1" s="1"/>
  <c r="G280" i="1"/>
  <c r="J280" i="1" s="1"/>
  <c r="G279" i="1"/>
  <c r="J279" i="1" s="1"/>
  <c r="G278" i="1"/>
  <c r="J278" i="1" s="1"/>
  <c r="G277" i="1"/>
  <c r="J277" i="1" s="1"/>
  <c r="G276" i="1"/>
  <c r="J276" i="1" s="1"/>
  <c r="G275" i="1"/>
  <c r="J275" i="1" s="1"/>
  <c r="G274" i="1"/>
  <c r="J274" i="1" s="1"/>
  <c r="G273" i="1"/>
  <c r="J273" i="1" s="1"/>
  <c r="G272" i="1"/>
  <c r="J272" i="1" s="1"/>
  <c r="G271" i="1"/>
  <c r="J271" i="1" s="1"/>
  <c r="G270" i="1"/>
  <c r="J270" i="1" s="1"/>
  <c r="G269" i="1"/>
  <c r="J269" i="1" s="1"/>
  <c r="G268" i="1"/>
  <c r="J268" i="1" s="1"/>
  <c r="G264" i="1"/>
  <c r="J264" i="1" s="1"/>
  <c r="G263" i="1"/>
  <c r="J263" i="1" s="1"/>
  <c r="G262" i="1"/>
  <c r="J262" i="1" s="1"/>
  <c r="G261" i="1"/>
  <c r="J261" i="1" s="1"/>
  <c r="G260" i="1"/>
  <c r="J260" i="1" s="1"/>
  <c r="G259" i="1"/>
  <c r="J259" i="1" s="1"/>
  <c r="G258" i="1"/>
  <c r="J258" i="1" s="1"/>
  <c r="G257" i="1"/>
  <c r="J257" i="1" s="1"/>
  <c r="G256" i="1"/>
  <c r="J256" i="1" s="1"/>
  <c r="G255" i="1"/>
  <c r="J255" i="1" s="1"/>
  <c r="G254" i="1"/>
  <c r="J254" i="1" s="1"/>
  <c r="G253" i="1"/>
  <c r="J253" i="1" s="1"/>
  <c r="G252" i="1"/>
  <c r="J252" i="1" s="1"/>
  <c r="G251" i="1"/>
  <c r="J251" i="1" s="1"/>
  <c r="G250" i="1"/>
  <c r="J250" i="1" s="1"/>
  <c r="G249" i="1"/>
  <c r="J249" i="1" s="1"/>
  <c r="G248" i="1"/>
  <c r="J248" i="1" s="1"/>
  <c r="G247" i="1"/>
  <c r="J247" i="1" s="1"/>
  <c r="G246" i="1"/>
  <c r="J246" i="1" s="1"/>
  <c r="G245" i="1"/>
  <c r="J245" i="1" s="1"/>
  <c r="G244" i="1"/>
  <c r="J244" i="1" s="1"/>
  <c r="G243" i="1"/>
  <c r="J243" i="1" s="1"/>
  <c r="G242" i="1"/>
  <c r="J242" i="1" s="1"/>
  <c r="G241" i="1"/>
  <c r="J241" i="1" s="1"/>
  <c r="G240" i="1"/>
  <c r="J240" i="1" s="1"/>
  <c r="G239" i="1"/>
  <c r="J239" i="1" s="1"/>
  <c r="G238" i="1"/>
  <c r="J238" i="1" s="1"/>
  <c r="G237" i="1"/>
  <c r="J237" i="1" s="1"/>
  <c r="G236" i="1"/>
  <c r="J236" i="1" s="1"/>
  <c r="G235" i="1"/>
  <c r="J235" i="1" s="1"/>
  <c r="G234" i="1"/>
  <c r="J234" i="1" s="1"/>
  <c r="G233" i="1"/>
  <c r="J233" i="1" s="1"/>
  <c r="G232" i="1"/>
  <c r="J232" i="1" s="1"/>
  <c r="G231" i="1"/>
  <c r="J231" i="1" s="1"/>
  <c r="G230" i="1"/>
  <c r="J230" i="1" s="1"/>
  <c r="G229" i="1"/>
  <c r="J229" i="1" s="1"/>
  <c r="G228" i="1"/>
  <c r="J228" i="1" s="1"/>
  <c r="G227" i="1"/>
  <c r="J227" i="1" s="1"/>
  <c r="G226" i="1"/>
  <c r="J226" i="1" s="1"/>
  <c r="G222" i="1"/>
  <c r="J222" i="1" s="1"/>
  <c r="G221" i="1"/>
  <c r="J221" i="1" s="1"/>
  <c r="G220" i="1"/>
  <c r="J220" i="1" s="1"/>
  <c r="G219" i="1"/>
  <c r="J219" i="1" s="1"/>
  <c r="G218" i="1"/>
  <c r="J218" i="1" s="1"/>
  <c r="G217" i="1"/>
  <c r="J217" i="1" s="1"/>
  <c r="G216" i="1"/>
  <c r="J216" i="1" s="1"/>
  <c r="G215" i="1"/>
  <c r="J215" i="1" s="1"/>
  <c r="G214" i="1"/>
  <c r="J214" i="1" s="1"/>
  <c r="G213" i="1"/>
  <c r="J213" i="1" s="1"/>
  <c r="G212" i="1"/>
  <c r="J212" i="1" s="1"/>
  <c r="G211" i="1"/>
  <c r="J211" i="1" s="1"/>
  <c r="G210" i="1"/>
  <c r="J210" i="1" s="1"/>
  <c r="G209" i="1"/>
  <c r="J209" i="1" s="1"/>
  <c r="G208" i="1"/>
  <c r="J208" i="1" s="1"/>
  <c r="G207" i="1"/>
  <c r="J207" i="1" s="1"/>
  <c r="G206" i="1"/>
  <c r="J206" i="1" s="1"/>
  <c r="G205" i="1"/>
  <c r="J205" i="1" s="1"/>
  <c r="G204" i="1"/>
  <c r="J204" i="1" s="1"/>
  <c r="G203" i="1"/>
  <c r="J203" i="1" s="1"/>
  <c r="G202" i="1"/>
  <c r="J202" i="1" s="1"/>
  <c r="G201" i="1"/>
  <c r="J201" i="1" s="1"/>
  <c r="G200" i="1"/>
  <c r="J200" i="1" s="1"/>
  <c r="G196" i="1"/>
  <c r="J196" i="1" s="1"/>
  <c r="G195" i="1"/>
  <c r="J195" i="1" s="1"/>
  <c r="G194" i="1"/>
  <c r="J194" i="1" s="1"/>
  <c r="G193" i="1"/>
  <c r="J193" i="1" s="1"/>
  <c r="G192" i="1"/>
  <c r="J192" i="1" s="1"/>
  <c r="G191" i="1"/>
  <c r="J191" i="1" s="1"/>
  <c r="G190" i="1"/>
  <c r="J190" i="1" s="1"/>
  <c r="G189" i="1"/>
  <c r="J189" i="1" s="1"/>
  <c r="G188" i="1"/>
  <c r="J188" i="1" s="1"/>
  <c r="G187" i="1"/>
  <c r="J187" i="1" s="1"/>
  <c r="G186" i="1"/>
  <c r="J186" i="1" s="1"/>
  <c r="G185" i="1"/>
  <c r="J185" i="1" s="1"/>
  <c r="G184" i="1"/>
  <c r="J184" i="1" s="1"/>
  <c r="G183" i="1"/>
  <c r="J183" i="1" s="1"/>
  <c r="G182" i="1"/>
  <c r="J182" i="1" s="1"/>
  <c r="G181" i="1"/>
  <c r="J181" i="1" s="1"/>
  <c r="G180" i="1"/>
  <c r="J180" i="1" s="1"/>
  <c r="G179" i="1"/>
  <c r="J179" i="1" s="1"/>
  <c r="G178" i="1"/>
  <c r="J178" i="1" s="1"/>
  <c r="G177" i="1"/>
  <c r="J177" i="1" s="1"/>
  <c r="G176" i="1"/>
  <c r="J176" i="1" s="1"/>
  <c r="G175" i="1"/>
  <c r="J175" i="1" s="1"/>
  <c r="G174" i="1"/>
  <c r="J174" i="1" s="1"/>
  <c r="G173" i="1"/>
  <c r="J173" i="1" s="1"/>
  <c r="G172" i="1"/>
  <c r="J172" i="1" s="1"/>
  <c r="G171" i="1"/>
  <c r="J171" i="1" s="1"/>
  <c r="G170" i="1"/>
  <c r="J170" i="1" s="1"/>
  <c r="G169" i="1"/>
  <c r="J169" i="1" s="1"/>
  <c r="G168" i="1"/>
  <c r="J168" i="1" s="1"/>
  <c r="G167" i="1"/>
  <c r="J167" i="1" s="1"/>
  <c r="G166" i="1"/>
  <c r="J166" i="1" s="1"/>
  <c r="G165" i="1"/>
  <c r="J165" i="1" s="1"/>
  <c r="G164" i="1"/>
  <c r="J164" i="1" s="1"/>
  <c r="G163" i="1"/>
  <c r="J163" i="1" s="1"/>
  <c r="G162" i="1"/>
  <c r="J162" i="1" s="1"/>
  <c r="G161" i="1"/>
  <c r="J161" i="1" s="1"/>
  <c r="G160" i="1"/>
  <c r="J160" i="1" s="1"/>
  <c r="G159" i="1"/>
  <c r="J159" i="1" s="1"/>
  <c r="G155" i="1"/>
  <c r="J155" i="1" s="1"/>
  <c r="G154" i="1"/>
  <c r="J154" i="1" s="1"/>
  <c r="G153" i="1"/>
  <c r="J153" i="1" s="1"/>
  <c r="G152" i="1"/>
  <c r="J152" i="1" s="1"/>
  <c r="G151" i="1"/>
  <c r="J151" i="1" s="1"/>
  <c r="G147" i="1"/>
  <c r="J147" i="1" s="1"/>
  <c r="G146" i="1"/>
  <c r="J146" i="1" s="1"/>
  <c r="G145" i="1"/>
  <c r="J145" i="1" s="1"/>
  <c r="G144" i="1"/>
  <c r="J144" i="1" s="1"/>
  <c r="G143" i="1"/>
  <c r="J143" i="1" s="1"/>
  <c r="G142" i="1"/>
  <c r="J142" i="1" s="1"/>
  <c r="G138" i="1"/>
  <c r="J138" i="1" s="1"/>
  <c r="G137" i="1"/>
  <c r="J137" i="1" s="1"/>
  <c r="G136" i="1"/>
  <c r="J136" i="1" s="1"/>
  <c r="G135" i="1"/>
  <c r="J135" i="1" s="1"/>
  <c r="G134" i="1"/>
  <c r="J134" i="1" s="1"/>
  <c r="G133" i="1"/>
  <c r="J133" i="1" s="1"/>
  <c r="G129" i="1"/>
  <c r="J129" i="1" s="1"/>
  <c r="G128" i="1"/>
  <c r="J128" i="1" s="1"/>
  <c r="G127" i="1"/>
  <c r="J127" i="1" s="1"/>
  <c r="G126" i="1"/>
  <c r="J126" i="1" s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J117" i="1" s="1"/>
  <c r="G116" i="1"/>
  <c r="J116" i="1" s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G104" i="1"/>
  <c r="J104" i="1" s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G96" i="1"/>
  <c r="J96" i="1" s="1"/>
  <c r="G95" i="1"/>
  <c r="J95" i="1" s="1"/>
  <c r="G94" i="1"/>
  <c r="J94" i="1" s="1"/>
  <c r="G93" i="1"/>
  <c r="J93" i="1" s="1"/>
  <c r="G92" i="1"/>
  <c r="J92" i="1" s="1"/>
  <c r="G91" i="1"/>
  <c r="J91" i="1" s="1"/>
  <c r="G90" i="1"/>
  <c r="J90" i="1" s="1"/>
  <c r="G89" i="1"/>
  <c r="J89" i="1" s="1"/>
  <c r="G88" i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G66" i="1"/>
  <c r="J66" i="1" s="1"/>
  <c r="G65" i="1"/>
  <c r="J65" i="1" s="1"/>
  <c r="G64" i="1"/>
  <c r="J64" i="1" s="1"/>
  <c r="G63" i="1"/>
  <c r="J63" i="1" s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G30" i="1"/>
  <c r="J29" i="1"/>
  <c r="G29" i="1"/>
  <c r="J28" i="1"/>
  <c r="G28" i="1"/>
  <c r="J27" i="1"/>
  <c r="G27" i="1"/>
  <c r="J26" i="1"/>
  <c r="G26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F7" i="1"/>
  <c r="G7" i="1" s="1"/>
  <c r="J356" i="1" l="1"/>
  <c r="J389" i="1"/>
  <c r="G22" i="1"/>
  <c r="G41" i="1"/>
  <c r="G105" i="1"/>
  <c r="G85" i="1"/>
  <c r="J41" i="1"/>
  <c r="G130" i="1"/>
  <c r="G373" i="1"/>
  <c r="G383" i="1"/>
  <c r="J310" i="1"/>
  <c r="J148" i="1"/>
  <c r="J156" i="1"/>
  <c r="G8" i="1"/>
  <c r="J7" i="1"/>
  <c r="J8" i="1" s="1"/>
  <c r="J85" i="1"/>
  <c r="J60" i="1"/>
  <c r="G60" i="1"/>
  <c r="G139" i="1"/>
  <c r="J223" i="1"/>
  <c r="J11" i="1"/>
  <c r="J22" i="1" s="1"/>
  <c r="J88" i="1"/>
  <c r="J105" i="1" s="1"/>
  <c r="J108" i="1"/>
  <c r="J130" i="1" s="1"/>
  <c r="J197" i="1"/>
  <c r="G265" i="1"/>
  <c r="G148" i="1"/>
  <c r="G197" i="1"/>
  <c r="G223" i="1"/>
  <c r="G310" i="1"/>
  <c r="J139" i="1"/>
  <c r="G156" i="1"/>
  <c r="J315" i="1"/>
  <c r="J350" i="1" s="1"/>
  <c r="G350" i="1"/>
  <c r="J265" i="1"/>
  <c r="J359" i="1"/>
  <c r="J373" i="1" s="1"/>
  <c r="J377" i="1"/>
  <c r="J383" i="1" s="1"/>
  <c r="G389" i="1"/>
  <c r="J430" i="1"/>
  <c r="J437" i="1"/>
  <c r="J438" i="1" s="1"/>
  <c r="J403" i="1"/>
  <c r="J433" i="1"/>
  <c r="J434" i="1" s="1"/>
  <c r="G356" i="1"/>
  <c r="G403" i="1"/>
  <c r="G430" i="1"/>
  <c r="J384" i="1" l="1"/>
  <c r="J405" i="1" s="1"/>
  <c r="J440" i="1" s="1"/>
  <c r="J444" i="1" s="1"/>
  <c r="G384" i="1"/>
  <c r="G405" i="1" s="1"/>
</calcChain>
</file>

<file path=xl/sharedStrings.xml><?xml version="1.0" encoding="utf-8"?>
<sst xmlns="http://schemas.openxmlformats.org/spreadsheetml/2006/main" count="1172" uniqueCount="649">
  <si>
    <t>I</t>
  </si>
  <si>
    <t>OBRA: COFFITO</t>
  </si>
  <si>
    <t>T</t>
  </si>
  <si>
    <t xml:space="preserve">ORÇAMENTO DETALHADO </t>
  </si>
  <si>
    <t>E</t>
  </si>
  <si>
    <t>PREGÃO ELETRÔNICO - 04/2023</t>
  </si>
  <si>
    <t>M</t>
  </si>
  <si>
    <t>DISCRIMINAÇÃO</t>
  </si>
  <si>
    <t>UN.</t>
  </si>
  <si>
    <t>QTD.</t>
  </si>
  <si>
    <t>P.U. Material</t>
  </si>
  <si>
    <t>P.U. Mão de Obra</t>
  </si>
  <si>
    <t>Valor Total sem BDI</t>
  </si>
  <si>
    <t>BDI EQUIP.</t>
  </si>
  <si>
    <t>BDI MAT E SERV.</t>
  </si>
  <si>
    <t>Valor Total com BDI</t>
  </si>
  <si>
    <t>PRELIMINARES</t>
  </si>
  <si>
    <t>1.1</t>
  </si>
  <si>
    <t>Anotação no CREA - DF</t>
  </si>
  <si>
    <t>vb</t>
  </si>
  <si>
    <t>SUBTOTAL PRELIMINARES</t>
  </si>
  <si>
    <t>IMPLANTAÇÃO E ADMINISTRAÇÃO DA OBRA</t>
  </si>
  <si>
    <t>2.1</t>
  </si>
  <si>
    <t>Engenheiros da Obra</t>
  </si>
  <si>
    <t>mês</t>
  </si>
  <si>
    <t>2.2</t>
  </si>
  <si>
    <t>Encarregado da Obra</t>
  </si>
  <si>
    <t>2.3</t>
  </si>
  <si>
    <t>Implantação do Canteiro de Obras</t>
  </si>
  <si>
    <t>2.4</t>
  </si>
  <si>
    <t>Placa da Obra</t>
  </si>
  <si>
    <t>pç</t>
  </si>
  <si>
    <t>2.5</t>
  </si>
  <si>
    <t>Remoção de Entulhos</t>
  </si>
  <si>
    <t>m³</t>
  </si>
  <si>
    <t>2.6</t>
  </si>
  <si>
    <t>E.P.I.</t>
  </si>
  <si>
    <t>un</t>
  </si>
  <si>
    <t>2.7</t>
  </si>
  <si>
    <t>Técnico de Segurança do Trabalho</t>
  </si>
  <si>
    <t>H/h</t>
  </si>
  <si>
    <t>2.8</t>
  </si>
  <si>
    <t>Execução de furos em laje com perfuratriz diamantada</t>
  </si>
  <si>
    <t>2.9</t>
  </si>
  <si>
    <t>Remoção da instalaçao hidráulica existente</t>
  </si>
  <si>
    <t>2.10</t>
  </si>
  <si>
    <t>Transporte Vertical e Horizontal</t>
  </si>
  <si>
    <t>2.11</t>
  </si>
  <si>
    <t>As Built</t>
  </si>
  <si>
    <t>un.</t>
  </si>
  <si>
    <t xml:space="preserve"> </t>
  </si>
  <si>
    <t>SUBTOTAL IMPLANTAÇÃO + ADM</t>
  </si>
  <si>
    <t>AR CONDICIONADO</t>
  </si>
  <si>
    <t>3.1</t>
  </si>
  <si>
    <t>EQUIPAMENTOS</t>
  </si>
  <si>
    <t>3.1.1</t>
  </si>
  <si>
    <t>Fornecimento  e instalação  de Unidade  de  Resfriamento de água   (Chiller),   com   condensação   a   AR.   especificações técnicas  no memorial  descritivo  e  desenhos.  Fabricante  de referência Carrier modelo 30BR 170 ou equivalente técnico. ICMS18%_CIF Brasília-DF</t>
  </si>
  <si>
    <t>3.1.2</t>
  </si>
  <si>
    <t>Fornecimento  e  instalação   de  Bombas   de   água  gelada primária para a vazão de 98m³/h com altura manométrica de 18mca,   conforme   especificações   técnicas   no   memorial descritivo e desenhos. Fabricante referência IMBIL</t>
  </si>
  <si>
    <t>3.1.3</t>
  </si>
  <si>
    <t>Fornecimento  e  instalação   de  Bombas   de   água  gelada secundária    para    a    vazão    de    108m3/h    com    altura manométrica     de    36,60mca,    conforme    especificações técnicas  no  memorial   descritivo   e   desenhos.  Fabricante referência IMBIL</t>
  </si>
  <si>
    <t>3.1.4</t>
  </si>
  <si>
    <t>3.1.5</t>
  </si>
  <si>
    <t>Fornecimento   e   instalação   de   unidade   gabinete   de   ar exterior   com   filtros   G4   +F5   especificações   técnicas   no memorial  descritivo  e  desenhos.  Fabricante  de  referência Berliner Luft modelo BBS 315 ou equivalente técnico.</t>
  </si>
  <si>
    <t>3.1.6</t>
  </si>
  <si>
    <t>Fornecimento e instalação da unidade fancolete cassete 10K controle sem  fio, grelha modelo referência 40HKAS, Carrier ou similar técnico.</t>
  </si>
  <si>
    <t>3.1.7</t>
  </si>
  <si>
    <t>Fornecimento e instalação da unidade fancolete cassete 12K controle sem  fio, grelha modelo referência 40HKAS, Carrier ou similar técnico.</t>
  </si>
  <si>
    <t>3.1.8</t>
  </si>
  <si>
    <t>Fornecimento e instalação da unidade fancolete cassete 16K controle sem  fio, grelha modelo referência 40HKAS, Carrier ou similar técnico.</t>
  </si>
  <si>
    <t>3.1.9</t>
  </si>
  <si>
    <t>Fornecimento e instalação da unidade fancolete cassete 20K controle sem  fio, grelha modelo referência 40HKAS, Carrier ou similar técnico.</t>
  </si>
  <si>
    <t>3.1.10</t>
  </si>
  <si>
    <t>Fornecimento e instalação da unidade fancolete cassete 25K controle sem  fio,  grelha modelo  referência  40HKAS  Carrier ou similar técnico.</t>
  </si>
  <si>
    <t>3.1.11</t>
  </si>
  <si>
    <t>Fornecimento e instalação da unidade fancolete cassete 32K controle sem fio, grelha modelo referência 40HKA, Carrier ou similar técnico.</t>
  </si>
  <si>
    <t>3.1.12</t>
  </si>
  <si>
    <t>Fornecimento e instalação da unidade fancolete cassete 42K controle sem  fio, grelha modelo referência 40HKAS, Carrier ou similar técnico.</t>
  </si>
  <si>
    <t>SUBTOTAL - Equipamentos</t>
  </si>
  <si>
    <t>3.2</t>
  </si>
  <si>
    <t>REDE HIDRÁULICA (MATERIAIS EM PVC-U-SCH80 OU EQUIVALENTE)</t>
  </si>
  <si>
    <t>3.2.1</t>
  </si>
  <si>
    <t>REDE HIDRÁULICA - SUBSOLO</t>
  </si>
  <si>
    <t>3.2.1.1</t>
  </si>
  <si>
    <t>Joelho 90 Pvc-U Sch80 6 Solda</t>
  </si>
  <si>
    <t>3.2.1.2</t>
  </si>
  <si>
    <t>Joelho 45 Pvc-U Sch80 6 Solda</t>
  </si>
  <si>
    <t>3.2.1.3</t>
  </si>
  <si>
    <t>Tubo Pvc-U Sch80 Ind 6 6M</t>
  </si>
  <si>
    <t>br</t>
  </si>
  <si>
    <t>3.2.1.4</t>
  </si>
  <si>
    <t>Te Pvc-U Sch80 6 Solda</t>
  </si>
  <si>
    <t>3.2.1.5</t>
  </si>
  <si>
    <t>Bucha Reducao Pvc-U Sch80 6 X 4 Solda</t>
  </si>
  <si>
    <t>3.2.1.6</t>
  </si>
  <si>
    <t>Bucha Reducao Pvc-U Sch80 4 X 2 Solda</t>
  </si>
  <si>
    <t>3.2.1.7</t>
  </si>
  <si>
    <t>Tubo Pvc-U Sch80 Ind 2 6M</t>
  </si>
  <si>
    <t>3.2.1.8</t>
  </si>
  <si>
    <t>Valvula Esfera Pvc-U Sch80 Pe/Epdm 2 Solda</t>
  </si>
  <si>
    <t>3.2.1.9</t>
  </si>
  <si>
    <t>Te Pvc-U Sch80 2 Solda</t>
  </si>
  <si>
    <t>3.2.1.10</t>
  </si>
  <si>
    <t>Joelho 90 Pvc-U Sch80 2 Solda</t>
  </si>
  <si>
    <t>3.2.1.11</t>
  </si>
  <si>
    <t>Luva Pvc-U Sch80 2 Solda</t>
  </si>
  <si>
    <t>3.2.1.12</t>
  </si>
  <si>
    <t>Luva Pvc-U Sch80 6 Solda</t>
  </si>
  <si>
    <t>3.2.1.13</t>
  </si>
  <si>
    <t>Adesivo Pvc-U Sch80 717 Cinza Galao 3.785Lt - 10142</t>
  </si>
  <si>
    <t>3.2.1.14</t>
  </si>
  <si>
    <t>Adesivo Pvc-U Sch80 717 Cinza Lata 473Ml - 10148</t>
  </si>
  <si>
    <t>3.2.1.15</t>
  </si>
  <si>
    <t>Primer Pvc-U / Cpvc Sch80 P-68 Transp Galao 3.785Lt 10207</t>
  </si>
  <si>
    <t>SUBTOTAL - REDE HIDRÁULICA - SUBSOLO</t>
  </si>
  <si>
    <t>3.2.2</t>
  </si>
  <si>
    <t>REDE HIDRÁULICA - BAGP'S E BAGS'S</t>
  </si>
  <si>
    <t>3.2.2.1</t>
  </si>
  <si>
    <t>3.2.2.2</t>
  </si>
  <si>
    <t>Flange Femea Pvc-U Sch80 6 Solda</t>
  </si>
  <si>
    <t>3.2.2.3</t>
  </si>
  <si>
    <t>Filtro Y Ferro Fundido 6 Flangeado 150 Lbs</t>
  </si>
  <si>
    <t>3.2.2.4</t>
  </si>
  <si>
    <t>Junta De Expansao De Borracha Fl 150 Lbs Ansi 6 X 150Mm</t>
  </si>
  <si>
    <t>3.2.2.5</t>
  </si>
  <si>
    <t>Valvula Retencao Portinhola Pvc-U Epdm 160 (6 )</t>
  </si>
  <si>
    <t>3.2.2.6</t>
  </si>
  <si>
    <t>Valvula Borboleta Pvc-U Epdm 160 (6 )</t>
  </si>
  <si>
    <t>3.2.2.7</t>
  </si>
  <si>
    <t>3.2.2.8</t>
  </si>
  <si>
    <t>Bucha Reducao Pvc-U Sch80 4 X 3 Solda</t>
  </si>
  <si>
    <t>3.2.2.9</t>
  </si>
  <si>
    <t>Flange Macho Pvc-U Sch80 3 Solda</t>
  </si>
  <si>
    <t>3.2.2.10</t>
  </si>
  <si>
    <t>Colar Tomada Contra Perdas Pp 160Mm X 3/4</t>
  </si>
  <si>
    <t>3.2.2.11</t>
  </si>
  <si>
    <t>Bucha Reducao Pvc-U Sch80 3/4 X 1/2 R/R</t>
  </si>
  <si>
    <t>3.2.2.12</t>
  </si>
  <si>
    <t>Tubo Pvc-U Sch80 Ind 1/2 6M</t>
  </si>
  <si>
    <t>3.2.2.13</t>
  </si>
  <si>
    <t>Te Pvc-U Sch80 1/2 Solda</t>
  </si>
  <si>
    <t>3.2.2.14</t>
  </si>
  <si>
    <t>Valvula Esfera Pvc-U Sch80 Pe/Epdm 1/2 Solda</t>
  </si>
  <si>
    <t>3.2.2.15</t>
  </si>
  <si>
    <t>Ponta Roscada Pvc-U Sch80 1/2 Bsp</t>
  </si>
  <si>
    <t>3.2.2.16</t>
  </si>
  <si>
    <t>Luva 1/2 Bsp Galv Ref: 270</t>
  </si>
  <si>
    <t>3.2.2.17</t>
  </si>
  <si>
    <t>Manometro 4 Inf 1/2 Npt Esc 100Kgf/Cm/Lbf/Pol P/Gli A/I</t>
  </si>
  <si>
    <t>3.2.2.18</t>
  </si>
  <si>
    <t>Tubo Sifao Trombeta 1/2 Npt Latao Mod61</t>
  </si>
  <si>
    <t>3.2.2.19</t>
  </si>
  <si>
    <t>Valvula Esfera Mini Total Inox Ff Bsp 1/2</t>
  </si>
  <si>
    <t>3.2.2.20</t>
  </si>
  <si>
    <t>3.2.2.21</t>
  </si>
  <si>
    <t>Adesivo Pvc-U Sch80 717 Cinza Lata 946Ml</t>
  </si>
  <si>
    <t>3.2.2.22</t>
  </si>
  <si>
    <t>Primer Pvc-U / Cpvc Sch80 P-68 Transp Lata 946Ml 10209</t>
  </si>
  <si>
    <t>SUBTOTAL - REDE HIDRÁULICA - BAGP'S E BAGS'S</t>
  </si>
  <si>
    <t>3.2.3</t>
  </si>
  <si>
    <t>REDE HIDRÁULICA - CHILLER</t>
  </si>
  <si>
    <t>3.2.3.1</t>
  </si>
  <si>
    <t>3.2.3.2</t>
  </si>
  <si>
    <t>3.2.3.3</t>
  </si>
  <si>
    <t>3.2.3.4</t>
  </si>
  <si>
    <t>3.2.3.5</t>
  </si>
  <si>
    <t>3.2.3.6</t>
  </si>
  <si>
    <t>3.2.3.7</t>
  </si>
  <si>
    <t>Bucha Reducao Pvc-U Sch80 3/4 X 1/2 Solda</t>
  </si>
  <si>
    <t>3.2.3.8</t>
  </si>
  <si>
    <t>3.2.3.9</t>
  </si>
  <si>
    <t>3.2.3.10</t>
  </si>
  <si>
    <t>3.2.3.11</t>
  </si>
  <si>
    <t>3.2.3.12</t>
  </si>
  <si>
    <t>3.2.3.13</t>
  </si>
  <si>
    <t>3.2.3.14</t>
  </si>
  <si>
    <t>3.2.3.15</t>
  </si>
  <si>
    <t>3.2.3.16</t>
  </si>
  <si>
    <t>3.2.3.17</t>
  </si>
  <si>
    <t>Primer Pvc-U / Cpvc Sch80 P-68 Transp Lata 473Ml 10211</t>
  </si>
  <si>
    <t>SUBTOTAL - REDE HIDRÁULICA - CHILLER</t>
  </si>
  <si>
    <t>3.2.4</t>
  </si>
  <si>
    <t>REDE HIDRÁULICA - PRUMADA</t>
  </si>
  <si>
    <t>3.2.4.1</t>
  </si>
  <si>
    <t>3.2.4.2</t>
  </si>
  <si>
    <t>3.2.4.3</t>
  </si>
  <si>
    <t>3.2.4.4</t>
  </si>
  <si>
    <t>3.2.4.5</t>
  </si>
  <si>
    <t>3.2.4.6</t>
  </si>
  <si>
    <t>Tubo Pvc-U Sch80 Ind 4 6M</t>
  </si>
  <si>
    <t>3.2.4.7</t>
  </si>
  <si>
    <t>Te Pvc-U Sch80 4 Solda</t>
  </si>
  <si>
    <t>3.2.4.8</t>
  </si>
  <si>
    <t>3.2.4.9</t>
  </si>
  <si>
    <t>Bucha Reducao Pvc-U Sch80 2 X 1.1/2 Solda</t>
  </si>
  <si>
    <t>3.2.4.10</t>
  </si>
  <si>
    <t>Bucha Reducao Pvc-U Sch80 4 X 2.1/2 Solda</t>
  </si>
  <si>
    <t>3.2.4.11</t>
  </si>
  <si>
    <t>3.2.4.12</t>
  </si>
  <si>
    <t>Tubo Pvc-U Sch80 Ind 2.1/2 6M</t>
  </si>
  <si>
    <t>3.2.4.13</t>
  </si>
  <si>
    <t>Joelho 90 Pvc-U Sch80 2.1/2 Solda</t>
  </si>
  <si>
    <t>3.2.4.14</t>
  </si>
  <si>
    <t>Te Pvc-U Sch80 2.1/2 Solda</t>
  </si>
  <si>
    <t>3.2.4.15</t>
  </si>
  <si>
    <t>Bucha Reducao Pvc-U Sch80 2.1/2 X 1 Solda</t>
  </si>
  <si>
    <t>3.2.4.16</t>
  </si>
  <si>
    <t>Ponta Roscada Pvc-U Sch80 1 Bsp</t>
  </si>
  <si>
    <t>3.2.4.17</t>
  </si>
  <si>
    <t>Purgador Ventosa Eliminador De Ar 1 Bsp</t>
  </si>
  <si>
    <t>3.2.4.18</t>
  </si>
  <si>
    <t>3.2.4.19</t>
  </si>
  <si>
    <t>Luva Pvc-U Sch80 2.1/2 Solda</t>
  </si>
  <si>
    <t>3.2.4.20</t>
  </si>
  <si>
    <t>Luva Pvc-U Sch80 4 Solda</t>
  </si>
  <si>
    <t>3.2.4.21</t>
  </si>
  <si>
    <t>3.2.4.22</t>
  </si>
  <si>
    <t>SUBTOTAL - REDE HIDRÁULICA - PRUMADA</t>
  </si>
  <si>
    <t>3.2.5</t>
  </si>
  <si>
    <t>REDE HIDRÁULICA - FANCOLETES 1"</t>
  </si>
  <si>
    <t>3.2.5.1</t>
  </si>
  <si>
    <t>Mangueira de borracha 700 mm (macho fixo + fêmea giratória + niple cônico)</t>
  </si>
  <si>
    <t>3.2.5.2</t>
  </si>
  <si>
    <t>Valvula Esfera Pvc-U Sch80 Pe/Epdm 1 Solda</t>
  </si>
  <si>
    <t>3.2.5.3</t>
  </si>
  <si>
    <t>Uniao Pvc-U Sch80 1 Solda</t>
  </si>
  <si>
    <t>3.2.5.4</t>
  </si>
  <si>
    <t>3.2.5.5</t>
  </si>
  <si>
    <t>3.2.5.6</t>
  </si>
  <si>
    <t>SUBTOTAL - REDE HIDRÁULICA - FANCOLETES 1"</t>
  </si>
  <si>
    <t>3.2.6</t>
  </si>
  <si>
    <t>REDE HIDRÁULICA - FANCOLETES 3/4"</t>
  </si>
  <si>
    <t>3.2.6.1</t>
  </si>
  <si>
    <t>3.2.6.2</t>
  </si>
  <si>
    <t>Valvula Esfera Pvc-U Sch80 Pe/Epdm 3/4 Solda</t>
  </si>
  <si>
    <t>3.2.6.3</t>
  </si>
  <si>
    <t>Uniao Pvc-U Sch80 3/4 Solda</t>
  </si>
  <si>
    <t>3.2.6.4</t>
  </si>
  <si>
    <t>Ponta Roscada Pvc-U Sch80 3/4 Bsp</t>
  </si>
  <si>
    <t>3.2.6.5</t>
  </si>
  <si>
    <t>Adesivo Pvc-U Sch80 717 Cinza Lata 946Ml - 10145</t>
  </si>
  <si>
    <t>3.2.6.6</t>
  </si>
  <si>
    <t>SUBTOTAL - REDE HIDRÁULICA - FANCOLETES 3/4"</t>
  </si>
  <si>
    <t>3.2.7</t>
  </si>
  <si>
    <t>3.2.7.1</t>
  </si>
  <si>
    <t>3.2.7.2</t>
  </si>
  <si>
    <t>3.2.7.3</t>
  </si>
  <si>
    <t>3.2.7.4</t>
  </si>
  <si>
    <t>Adesivo Pvc-U Sch80 717 Cinza Lata 237Ml - 10151</t>
  </si>
  <si>
    <t>3.2.7.5</t>
  </si>
  <si>
    <t>Primer Pvc-U / Cpvc Sch80 P-68 Transp Lata 237Ml 10213</t>
  </si>
  <si>
    <t>3.2.8</t>
  </si>
  <si>
    <t>REDE HIDRÁULICA - TÉRREO</t>
  </si>
  <si>
    <t>3.2.8.1</t>
  </si>
  <si>
    <t>Flange Femea Pvc-U Sch80 3 Solda</t>
  </si>
  <si>
    <t>3.2.8.2</t>
  </si>
  <si>
    <t>Valvula Borboleta Pvc-U Epdm 90 (3)</t>
  </si>
  <si>
    <t>3.2.8.3</t>
  </si>
  <si>
    <t>Tubo Pvc-U Sch80 Ind 3 6M</t>
  </si>
  <si>
    <t>3.2.8.4</t>
  </si>
  <si>
    <t>3.2.8.5</t>
  </si>
  <si>
    <t>3.2.8.6</t>
  </si>
  <si>
    <t>Tubo Pvc-U Sch80 Ind 1.1/2 6M</t>
  </si>
  <si>
    <t>3.2.8.7</t>
  </si>
  <si>
    <t>Tubo Pvc-U Sch80 Ind 1.1/4 6M</t>
  </si>
  <si>
    <t>3.2.8.8</t>
  </si>
  <si>
    <t>Tubo Pvc-U Sch80 Ind 1 6M</t>
  </si>
  <si>
    <t>3.2.8.9</t>
  </si>
  <si>
    <t>Tubo Pvc-U Sch80 Ind 3/4 6M</t>
  </si>
  <si>
    <t>3.2.8.10</t>
  </si>
  <si>
    <t>Te Pvc-U Sch80 3 Solda</t>
  </si>
  <si>
    <t>3.2.8.11</t>
  </si>
  <si>
    <t>3.2.8.12</t>
  </si>
  <si>
    <t>3.2.8.13</t>
  </si>
  <si>
    <t>Te Pvc-U Sch80 1.1/2 Solda</t>
  </si>
  <si>
    <t>3.2.8.14</t>
  </si>
  <si>
    <t>Te Pvc-U Sch80 1.1/4 Solda</t>
  </si>
  <si>
    <t>3.2.8.15</t>
  </si>
  <si>
    <t>Te Pvc-U Sch80 1 Solda</t>
  </si>
  <si>
    <t>3.2.8.16</t>
  </si>
  <si>
    <t>Joelho 90 Pvc-U Sch80 1.1/4 Solda</t>
  </si>
  <si>
    <t>3.2.8.17</t>
  </si>
  <si>
    <t>Joelho 90 Pvc-U Sch80 1 Solda</t>
  </si>
  <si>
    <t>3.2.8.18</t>
  </si>
  <si>
    <t>Joelho 90 Pvc-U Sch80 3/4 Solda</t>
  </si>
  <si>
    <t>3.2.8.19</t>
  </si>
  <si>
    <t>Bucha Reducao Pvc-U Sch80 3 X 2.1/2 Solda</t>
  </si>
  <si>
    <t>3.2.8.20</t>
  </si>
  <si>
    <t>Bucha Reducao Pvc-U Sch80 3 X 2 Solda</t>
  </si>
  <si>
    <t>3.2.8.21</t>
  </si>
  <si>
    <t>Bucha Reducao Pvc-U Sch80 2 X 1.1/4 Solda</t>
  </si>
  <si>
    <t>3.2.8.22</t>
  </si>
  <si>
    <t>Bucha Reducao Pvc-U Sch80 2.1/2 X 2 Solda</t>
  </si>
  <si>
    <t>3.2.8.23</t>
  </si>
  <si>
    <t>3.2.8.24</t>
  </si>
  <si>
    <t>3.2.8.25</t>
  </si>
  <si>
    <t>Bucha Reducao Pvc-U Sch80 2 X 1 Solda</t>
  </si>
  <si>
    <t>3.2.8.26</t>
  </si>
  <si>
    <t>Bucha Reducao Pvc-U Sch80 1.1/2 X 1.1/4 Solda</t>
  </si>
  <si>
    <t>3.2.8.27</t>
  </si>
  <si>
    <t>Bucha Reducao Pvc-U Sch80 1.1/2 X 1 Solda</t>
  </si>
  <si>
    <t>3.2.8.28</t>
  </si>
  <si>
    <t>Bucha Reducao Pvc-U Sch80 1.1/4 X 1 Solda</t>
  </si>
  <si>
    <t>3.2.8.29</t>
  </si>
  <si>
    <t>3.2.8.30</t>
  </si>
  <si>
    <t>Bucha Reducao Pvc-U Sch80 1 X 3/4 Solda</t>
  </si>
  <si>
    <t>3.2.8.31</t>
  </si>
  <si>
    <t>3.2.8.32</t>
  </si>
  <si>
    <t>3.2.8.33</t>
  </si>
  <si>
    <t>Luva Pvc-U Sch80 1.1/2 Solda</t>
  </si>
  <si>
    <t>3.2.8.34</t>
  </si>
  <si>
    <t>Luva Pvc-U Sch80 1.1/4 Solda</t>
  </si>
  <si>
    <t>3.2.8.35</t>
  </si>
  <si>
    <t>Luva Pvc-U Sch80 1 Solda</t>
  </si>
  <si>
    <t>3.2.8.36</t>
  </si>
  <si>
    <t>Luva Pvc-U Sch80 3/4 Solda</t>
  </si>
  <si>
    <t>3.2.8.37</t>
  </si>
  <si>
    <t>3.2.8.38</t>
  </si>
  <si>
    <t>SUBTOTAL - REDE HIDRÁULICA - TÉRREO</t>
  </si>
  <si>
    <t>3.2.9</t>
  </si>
  <si>
    <t>REDE HIDRÁULICA - MEZANINO</t>
  </si>
  <si>
    <t>3.2.9.1</t>
  </si>
  <si>
    <t>Valvula Esfera Pvc-U Sch80 Pe/Epdm 1.1/2 Solda</t>
  </si>
  <si>
    <t>3.2.9.2</t>
  </si>
  <si>
    <t>3.2.9.3</t>
  </si>
  <si>
    <t>3.2.9.4</t>
  </si>
  <si>
    <t>3.2.9.5</t>
  </si>
  <si>
    <t>3.2.9.6</t>
  </si>
  <si>
    <t>3.2.9.7</t>
  </si>
  <si>
    <t>3.2.9.8</t>
  </si>
  <si>
    <t>3.2.9.9</t>
  </si>
  <si>
    <t>Joelho 90 Pvc-U Sch80 4 Solda</t>
  </si>
  <si>
    <t>3.2.9.10</t>
  </si>
  <si>
    <t>Joelho 90 Pvc-U Sch80 1.1/2 Solda</t>
  </si>
  <si>
    <t>3.2.9.11</t>
  </si>
  <si>
    <t>3.2.9.12</t>
  </si>
  <si>
    <t>3.2.9.13</t>
  </si>
  <si>
    <t>3.2.9.14</t>
  </si>
  <si>
    <t>3.2.9.15</t>
  </si>
  <si>
    <t>3.2.9.16</t>
  </si>
  <si>
    <t>3.2.9.17</t>
  </si>
  <si>
    <t>3.2.9.18</t>
  </si>
  <si>
    <t>3.2.9.19</t>
  </si>
  <si>
    <t>3.2.9.20</t>
  </si>
  <si>
    <t>3.2.9.21</t>
  </si>
  <si>
    <t>3.2.9.22</t>
  </si>
  <si>
    <t>3.2.9.23</t>
  </si>
  <si>
    <t>SUBTOTAL - REDE HIDRÁULICA - MEZANINO</t>
  </si>
  <si>
    <t>3.2.10</t>
  </si>
  <si>
    <t>REDE HIDRÁULICA - 2º PAVIMENTO</t>
  </si>
  <si>
    <t>3.2.10.1</t>
  </si>
  <si>
    <t>Valvula Esfera Pvc-U Sch80 Pe/Epdm 2.1/2 Solda</t>
  </si>
  <si>
    <t>3.2.10.2</t>
  </si>
  <si>
    <t>3.2.10.3</t>
  </si>
  <si>
    <t>3.2.10.4</t>
  </si>
  <si>
    <t>3.2.10.5</t>
  </si>
  <si>
    <t>3.2.10.6</t>
  </si>
  <si>
    <t>3.2.10.7</t>
  </si>
  <si>
    <t>3.2.10.8</t>
  </si>
  <si>
    <t>3.2.10.9</t>
  </si>
  <si>
    <t>3.2.10.10</t>
  </si>
  <si>
    <t>3.2.10.11</t>
  </si>
  <si>
    <t>3.2.10.12</t>
  </si>
  <si>
    <t>3.2.10.13</t>
  </si>
  <si>
    <t>Te Pvc-U Sch80 3/4 Solda</t>
  </si>
  <si>
    <t>3.2.10.14</t>
  </si>
  <si>
    <t>3.2.10.15</t>
  </si>
  <si>
    <t>3.2.10.16</t>
  </si>
  <si>
    <t>Joelho 45 Pvc-U Sch80 1 Solda</t>
  </si>
  <si>
    <t>3.2.10.17</t>
  </si>
  <si>
    <t>Joelho 45 Pvc-U Sch80 3/4 Solda</t>
  </si>
  <si>
    <t>3.2.10.18</t>
  </si>
  <si>
    <t>3.2.10.19</t>
  </si>
  <si>
    <t>Bucha Reducao Pvc-U Sch80 2.1/2 X 1.1/2 Solda</t>
  </si>
  <si>
    <t>3.2.10.20</t>
  </si>
  <si>
    <t>3.2.10.21</t>
  </si>
  <si>
    <t>3.2.10.22</t>
  </si>
  <si>
    <t>3.2.10.23</t>
  </si>
  <si>
    <t>3.2.10.24</t>
  </si>
  <si>
    <t>3.2.10.25</t>
  </si>
  <si>
    <t>3.2.10.26</t>
  </si>
  <si>
    <t>Bucha Reducao Pvc-U Sch80 2 X 3/4 Solda</t>
  </si>
  <si>
    <t>3.2.10.27</t>
  </si>
  <si>
    <t>3.2.10.28</t>
  </si>
  <si>
    <t>3.2.10.29</t>
  </si>
  <si>
    <t>Bucha Reducao Pvc-U Sch80 1.1/2 X 3/4 Solda</t>
  </si>
  <si>
    <t>3.2.10.30</t>
  </si>
  <si>
    <t>3.2.10.31</t>
  </si>
  <si>
    <t>Bucha Reducao Pvc-U Sch80 1.1/4 X 3/4 Solda</t>
  </si>
  <si>
    <t>3.2.10.32</t>
  </si>
  <si>
    <t>3.2.10.33</t>
  </si>
  <si>
    <t>3.2.10.34</t>
  </si>
  <si>
    <t>3.2.10.35</t>
  </si>
  <si>
    <t>3.2.10.36</t>
  </si>
  <si>
    <t>3.2.10.37</t>
  </si>
  <si>
    <t>3.2.10.38</t>
  </si>
  <si>
    <t>3.2.10.39</t>
  </si>
  <si>
    <t>SUBTOTAL - REDE HIDRÁULICA - 2º PAVIMENTO</t>
  </si>
  <si>
    <t>3.2.11</t>
  </si>
  <si>
    <t>REDE HIDRÁULICA - 3º PAVIMENTO</t>
  </si>
  <si>
    <t>3.2.11.1</t>
  </si>
  <si>
    <t>3.2.11.2</t>
  </si>
  <si>
    <t>3.2.11.3</t>
  </si>
  <si>
    <t>3.2.11.4</t>
  </si>
  <si>
    <t>3.2.11.5</t>
  </si>
  <si>
    <t>3.2.11.6</t>
  </si>
  <si>
    <t>3.2.11.7</t>
  </si>
  <si>
    <t>3.2.11.8</t>
  </si>
  <si>
    <t>3.2.11.9</t>
  </si>
  <si>
    <t>3.2.11.10</t>
  </si>
  <si>
    <t>3.2.11.11</t>
  </si>
  <si>
    <t>3.2.11.12</t>
  </si>
  <si>
    <t>3.2.11.13</t>
  </si>
  <si>
    <t>3.2.11.14</t>
  </si>
  <si>
    <t>3.2.11.15</t>
  </si>
  <si>
    <t>3.2.11.16</t>
  </si>
  <si>
    <t>3.2.11.17</t>
  </si>
  <si>
    <t>3.2.11.18</t>
  </si>
  <si>
    <t>3.2.11.19</t>
  </si>
  <si>
    <t>3.2.11.20</t>
  </si>
  <si>
    <t>3.2.11.21</t>
  </si>
  <si>
    <t>3.2.11.22</t>
  </si>
  <si>
    <t>3.2.11.23</t>
  </si>
  <si>
    <t>3.2.11.24</t>
  </si>
  <si>
    <t>3.2.11.25</t>
  </si>
  <si>
    <t>3.2.11.26</t>
  </si>
  <si>
    <t>3.2.11.27</t>
  </si>
  <si>
    <t>3.2.11.28</t>
  </si>
  <si>
    <t>3.2.11.29</t>
  </si>
  <si>
    <t>3.2.11.30</t>
  </si>
  <si>
    <t>3.2.11.31</t>
  </si>
  <si>
    <t>3.2.11.32</t>
  </si>
  <si>
    <t>3.2.11.33</t>
  </si>
  <si>
    <t>3.2.11.34</t>
  </si>
  <si>
    <t>3.2.11.35</t>
  </si>
  <si>
    <t>3.2.11.36</t>
  </si>
  <si>
    <t>3.2.11.37</t>
  </si>
  <si>
    <t>3.2.11.38</t>
  </si>
  <si>
    <t>3.2.11.39</t>
  </si>
  <si>
    <t>3.2.11.40</t>
  </si>
  <si>
    <t>3.2.11.41</t>
  </si>
  <si>
    <t>3.2.11.42</t>
  </si>
  <si>
    <t>SUBTOTAL - REDE HIDRÁULICA - 3º PAVIMENTO</t>
  </si>
  <si>
    <t>3.2.12</t>
  </si>
  <si>
    <t>REDE HIDRÁULICA - 4º PAVIMENTO</t>
  </si>
  <si>
    <t>3.2.12.1</t>
  </si>
  <si>
    <t>3.2.12.2</t>
  </si>
  <si>
    <t>3.2.12.3</t>
  </si>
  <si>
    <t>3.2.12.4</t>
  </si>
  <si>
    <t>3.2.12.5</t>
  </si>
  <si>
    <t>3.2.12.6</t>
  </si>
  <si>
    <t>3.2.12.7</t>
  </si>
  <si>
    <t>3.2.12.8</t>
  </si>
  <si>
    <t>3.2.12.9</t>
  </si>
  <si>
    <t>3.2.12.10</t>
  </si>
  <si>
    <t>3.2.12.11</t>
  </si>
  <si>
    <t>3.2.12.12</t>
  </si>
  <si>
    <t>3.2.12.13</t>
  </si>
  <si>
    <t>3.2.12.14</t>
  </si>
  <si>
    <t>3.2.12.15</t>
  </si>
  <si>
    <t>3.2.12.16</t>
  </si>
  <si>
    <t>3.2.12.17</t>
  </si>
  <si>
    <t>3.2.12.18</t>
  </si>
  <si>
    <t>3.2.12.19</t>
  </si>
  <si>
    <t>3.2.12.20</t>
  </si>
  <si>
    <t>3.2.12.21</t>
  </si>
  <si>
    <t>3.2.12.22</t>
  </si>
  <si>
    <t>3.2.12.23</t>
  </si>
  <si>
    <t>3.2.12.24</t>
  </si>
  <si>
    <t>3.2.12.25</t>
  </si>
  <si>
    <t>3.2.12.26</t>
  </si>
  <si>
    <t>3.2.12.27</t>
  </si>
  <si>
    <t>3.2.12.28</t>
  </si>
  <si>
    <t>3.2.12.29</t>
  </si>
  <si>
    <t>3.2.12.30</t>
  </si>
  <si>
    <t>3.2.12.31</t>
  </si>
  <si>
    <t>3.2.12.32</t>
  </si>
  <si>
    <t>3.2.12.33</t>
  </si>
  <si>
    <t>3.2.12.34</t>
  </si>
  <si>
    <t>3.2.12.35</t>
  </si>
  <si>
    <t>3.2.12.36</t>
  </si>
  <si>
    <t>3.2.12.37</t>
  </si>
  <si>
    <t>SUBTOTAL - REDE HIDRÁULICA - 4º PAVIMENTO</t>
  </si>
  <si>
    <t>3.2.13</t>
  </si>
  <si>
    <t>VÁLVULAS DE DUAS VIAS COM ATUADOR TÉRMICO (REF. DANFOSS OU EQUIVALENTE TÉCNICO)</t>
  </si>
  <si>
    <t>3.2.13.1</t>
  </si>
  <si>
    <t>3.2.13.2</t>
  </si>
  <si>
    <t>Válvula PIBCV-ABQM 4.0-DN20- ø3/4"_União p/AB-QM DN 20_Atuador térmico TWAQ 230 NCOn/Off</t>
  </si>
  <si>
    <t>3.2.13.3</t>
  </si>
  <si>
    <t>Válvula  PIBCV-ABQM  4.0-DN25-  ø1"_União  p/AB-QM  DN 25_Atuador térmico TWAQ 230 NCOn/Off</t>
  </si>
  <si>
    <t>SUBTOTAL - VÁLVULAS DE DUAS VIAS COM ATUADOR TÉRMICO (REF. DANFOSS OU EQUIVALENTE TÉCNICO)</t>
  </si>
  <si>
    <t>3.2.14</t>
  </si>
  <si>
    <t>ISOLAMENTO TÉRMICO TIPO ARMAFLEX</t>
  </si>
  <si>
    <t>3.2.14.1</t>
  </si>
  <si>
    <t xml:space="preserve">Manta de borracha elastomérica AFBR 32 mm rolo com 3 m² </t>
  </si>
  <si>
    <t>m²</t>
  </si>
  <si>
    <t>3.2.14.2</t>
  </si>
  <si>
    <t>Tubo de borracha elastomérica AFBR Armaflex R-114 ø 4"</t>
  </si>
  <si>
    <t>m</t>
  </si>
  <si>
    <t>3.2.14.3</t>
  </si>
  <si>
    <t>Tubo de borracha elastomérica AFBR Armaflex R-089 ø 3"</t>
  </si>
  <si>
    <t>3.2.14.4</t>
  </si>
  <si>
    <t>Tubo de borracha elastomérica AFBR Armaflex R-076 ø 2.1/2"</t>
  </si>
  <si>
    <t>3.2.14.5</t>
  </si>
  <si>
    <t>Tubo de borracha elastomérica AFBR Armaflex R-060 ø 2"</t>
  </si>
  <si>
    <t>3.2.14.6</t>
  </si>
  <si>
    <t>Tubo de borracha elastomérica AFBR Armaflex R-048 ø 1.1/2"</t>
  </si>
  <si>
    <t>3.2.14.7</t>
  </si>
  <si>
    <t>Tubo de borracha elastomérica AFBR Armaflex R-042 ø 1.1/4"</t>
  </si>
  <si>
    <t>3.2.14.8</t>
  </si>
  <si>
    <t>Tubo de borracha elastomérica AFBR Armaflex R-035 ø 1"</t>
  </si>
  <si>
    <t>3.2.14.9</t>
  </si>
  <si>
    <t>Tubo de borracha elastomérica AFBR Armaflex R-028 ø 3/4"</t>
  </si>
  <si>
    <t>3.2.14.10</t>
  </si>
  <si>
    <t>Tubo de borracha elastomérica AFBR Armaflex M-022 ø 1/2"</t>
  </si>
  <si>
    <t>3.2.14.11</t>
  </si>
  <si>
    <t>Cinta adesiva 3x50 mm AFBR 03 005 15 m</t>
  </si>
  <si>
    <t>3.2.14.12</t>
  </si>
  <si>
    <t>Adesivo Armaflex 520 S 3,6 L</t>
  </si>
  <si>
    <t>lat</t>
  </si>
  <si>
    <t>3.2.14.13</t>
  </si>
  <si>
    <t xml:space="preserve">Suporte Armafix fabricante Armacell </t>
  </si>
  <si>
    <t>3.2.14.14</t>
  </si>
  <si>
    <t>Proteção mecânica Aluclad para a CAG</t>
  </si>
  <si>
    <t>SUBTOTAL - ISOLAMENTO TÉRMICO TIPO ARMAFLEX</t>
  </si>
  <si>
    <t>3.2.15</t>
  </si>
  <si>
    <t>ACESSÓRIOS DE MEDIÇÃO</t>
  </si>
  <si>
    <t>3.2.15.1</t>
  </si>
  <si>
    <t>Termômetro capela tipo "SIKA", fabricado em alumínio, com elemento  sensor mercúrio,  escala  com  caracteres  pretos  e com proteção anti riscos, intervalo de medição de -10º a 50º, soquete  aço  inoxidável  ou  latão,  haste  em  aço  inoxidável, conexão   com   rosca  1/2"   BSP,   unidade   de  temperatura Celsius,   montagem   angular   (tubo   vertical).   Modelo   de referência: BIMETAL CPB A 100 -10/50º 1/2"BSP AISI304 SI
ou similar equivalente.</t>
  </si>
  <si>
    <t>3.2.15.2</t>
  </si>
  <si>
    <t>Manômetro em meio líquido de glicerina, com escala de 0 a
6  kgf/cm²  e  resolução  de  0,25  kgf/cm²,  e  mostrador  com diâmetro mínimo de 100 mm, conexão com rosca BSP 1/2".</t>
  </si>
  <si>
    <t>3.2.15.3</t>
  </si>
  <si>
    <t>Manôvacômetro  com  glicerina  líquida  dentro  do  visor,  com escala  de  -1  a  10  kgf/cm²  e  resolução  de  0,2  kgf/cm²,  e mostrador com  diâmetro mínimo de 100 mm, conexão com rosca BSP.</t>
  </si>
  <si>
    <t>3.2.15.4</t>
  </si>
  <si>
    <t>Rubinete tipo válvula de bloqueio com dreno macho e fêmea</t>
  </si>
  <si>
    <t>3.2.15.5</t>
  </si>
  <si>
    <t>Sifão tipo trombeta 1/2"</t>
  </si>
  <si>
    <t>3.2.15.6</t>
  </si>
  <si>
    <t>Purgador de ar tipo Sarco de 1"</t>
  </si>
  <si>
    <t>3.2.15.7</t>
  </si>
  <si>
    <t>Chave de fluxo</t>
  </si>
  <si>
    <t>SUBTOTAL - ACESSÓRIOS DE MEDIÇÃO</t>
  </si>
  <si>
    <t>3.3</t>
  </si>
  <si>
    <t>REDE DE DUTOS</t>
  </si>
  <si>
    <t>3.3.1</t>
  </si>
  <si>
    <t>Kg</t>
  </si>
  <si>
    <t>3.3.2</t>
  </si>
  <si>
    <t>3.4</t>
  </si>
  <si>
    <t>GRELHAS, DIFUSORES E ACESSÓRIOS PVC</t>
  </si>
  <si>
    <t>3.4.1</t>
  </si>
  <si>
    <t>3.4.2</t>
  </si>
  <si>
    <t>3.4.3</t>
  </si>
  <si>
    <t>3.4.4</t>
  </si>
  <si>
    <t>3.4.5</t>
  </si>
  <si>
    <t>Tubo em PVC diâmetro 100mm, referência:  Tigre  ou equivalente técnico</t>
  </si>
  <si>
    <t>3.4.6</t>
  </si>
  <si>
    <t>Curva  90º  em  PVC  diâmetro  100mm,  referência:  Tigre  ou equivalente técnico</t>
  </si>
  <si>
    <t>3.4.7</t>
  </si>
  <si>
    <t>Curva  45º  em  PVC  diâmetro  100mm,  referência  Tigre  ou equivalente técnico</t>
  </si>
  <si>
    <t>3.4.8</t>
  </si>
  <si>
    <t>Redução   em   PVC   de   70x100mm,   referência   Tigre   ou equivalente técnico</t>
  </si>
  <si>
    <t>SUBTOTAL - GRELHAS, DIFUSORES E ACESSÓRIOS PVC</t>
  </si>
  <si>
    <t>SUBTOTAL AR CONDICIONADO</t>
  </si>
  <si>
    <t>ELÉTRICA</t>
  </si>
  <si>
    <t>4.1</t>
  </si>
  <si>
    <t>Quadro   Elétrico   para   atender   ao   chiller   e   às   bombas centrifugas de BAGP e BAGS</t>
  </si>
  <si>
    <t>4.2</t>
  </si>
  <si>
    <t>Quadro   Elétrico   para   atender   ao   fancoil FCL-001</t>
  </si>
  <si>
    <t>4.3</t>
  </si>
  <si>
    <t>Quadro   Elétrico   para   atender   ao   ventilador de ar exterior</t>
  </si>
  <si>
    <t>4.4</t>
  </si>
  <si>
    <t>Cabo flexível 1KV 185  mm² (EPR-90)</t>
  </si>
  <si>
    <t>4.5</t>
  </si>
  <si>
    <t>Cabo flexível 1KV 95 mm² (EPR-90)</t>
  </si>
  <si>
    <t>4.6</t>
  </si>
  <si>
    <t>Cabo flexível 1KV 16 mm² (EPR-90)</t>
  </si>
  <si>
    <t>4.7</t>
  </si>
  <si>
    <t>Cabo flexível 1KV 4,0 mm² (EPR-90)</t>
  </si>
  <si>
    <t>4.8</t>
  </si>
  <si>
    <t>Cabo flexível 1KV 2,5 mm² (EPR-90)</t>
  </si>
  <si>
    <t>4.9</t>
  </si>
  <si>
    <t>Fornecimento  e  Instalação  de  Eletroduto  ferro  galvanizado ou  zincado  eletrolit  semi-pesado  parede  1,20mm  -  1  1/4" NBR 13057.</t>
  </si>
  <si>
    <t>4.10</t>
  </si>
  <si>
    <t>Fornecimento  e  Instalação  de  Eletroduto  ferro  galvanizado ou  zincado  eletrolit  semi-pesado  parede  1,20mm  -  1"  NBR 13057.</t>
  </si>
  <si>
    <t>4.11</t>
  </si>
  <si>
    <t>Fornecimento  e  Instalação  de  Eletroduto  metálico  flexível revestimento  externo  em  pvc  preto  32mm  tipo  copex  ou equivalente técnico.</t>
  </si>
  <si>
    <t>4.12</t>
  </si>
  <si>
    <t>Fornecimento  e  Instalação  de  Eletroduto  metálico  flexível revestimento  externo  em  pvc  preto  25mm  tipo  copex  ou equivalente técnico.</t>
  </si>
  <si>
    <t>4.13</t>
  </si>
  <si>
    <t>Fornecimento  e  Instalação  de  Eletroduto  metálico  flexível revestimento  externo  em  pvc  preto  20mm  tipo  copex  ou equivalente técnico.</t>
  </si>
  <si>
    <t>4.14</t>
  </si>
  <si>
    <t>Fornecimento  e   Instalação  de  Eletrocalha   perfurada   em chapa 12 tipo C de 300mmx50x3000mm, inclusive emendas, tampa  e  acessórios.  Com  suporte  de  fixação,  emendas internas, parafuso cabeça panela com travador 1/8" e arruela lisa (parafuso lentilha).</t>
  </si>
  <si>
    <t>4.15</t>
  </si>
  <si>
    <t>Fornecimento e Instalação de Condulete de alumínio tipo LL, para eletroduto roscável de 1 1/4", com tampa cega.</t>
  </si>
  <si>
    <t>4.16</t>
  </si>
  <si>
    <t>Fornecimento e Instalação de Condulete de alumínio tipo LL, para eletroduto roscável de 1", com tampa cega.</t>
  </si>
  <si>
    <t>4.17</t>
  </si>
  <si>
    <t>Fornecimento  e  Instalação  de  Conector curvo  90  graus  de alumínio,  bitola  1  1/4",  para  adaptar  entrada  de  eletroduto metálico flexível em quadros.</t>
  </si>
  <si>
    <t>4.18</t>
  </si>
  <si>
    <t>Fornecimento  e  Instalação  de  Conector  curvo  90  graus  de alumínio,   bitola   1",   para   adaptar   entrada   de   eletroduto metálico flexível em quadros.</t>
  </si>
  <si>
    <t>4.19</t>
  </si>
  <si>
    <t>Testes  de  ajustes  e  balanceamento  do  sistema  hidráulico com  utilização  dos  próprios  instrumentos  de medição  e  de calibragem</t>
  </si>
  <si>
    <t>4.20</t>
  </si>
  <si>
    <t>Testes   de  ajustes   e  balanceamento  do  sistema  elétrico HVAC com utilização dos próprios instrumentos de medição e de calibragem</t>
  </si>
  <si>
    <t>4.21</t>
  </si>
  <si>
    <t>Acessórios de fixação de leitos e cabos</t>
  </si>
  <si>
    <t>cj</t>
  </si>
  <si>
    <t>4.22</t>
  </si>
  <si>
    <t>Diversos</t>
  </si>
  <si>
    <t>SUBTOTAL ELÉTRICA</t>
  </si>
  <si>
    <t>5</t>
  </si>
  <si>
    <t>DIVERSOS</t>
  </si>
  <si>
    <t>5.1</t>
  </si>
  <si>
    <t>Acessórios   diversos,   suportes,   tintas,  parafusos, colas,     ferramentas,  relatórios  de  partidas  (start  up  de equipamentos), locação  de  andaimes,  molas  amortecedoras  de  vibração selecionadas  em  conformidade  com  o  peso  do  conjunto motor  bomba  do  fabricante  adquirido  e  base  de  inércia executada</t>
  </si>
  <si>
    <t>SUBTOTAL DIVERSOS</t>
  </si>
  <si>
    <t>6</t>
  </si>
  <si>
    <t>LIMPEZA</t>
  </si>
  <si>
    <t>6.1</t>
  </si>
  <si>
    <t>Limpeza geral e verificação final</t>
  </si>
  <si>
    <t>SUBTOTAL LIMPEZA</t>
  </si>
  <si>
    <t>TOTAL DOS CUSTOS COM BDI</t>
  </si>
  <si>
    <t xml:space="preserve">AQUISIÇÃO DOS EQUIPAMENTOS A SEREM REMOVIDOS </t>
  </si>
  <si>
    <t xml:space="preserve">TOTAL GERAL DA PROPOSTA (R$) </t>
  </si>
  <si>
    <t>REDE HIDRÁULICA - FANCOIL 2"</t>
  </si>
  <si>
    <t>Fornecimento e instalação de Unidade de Tratamento de Ar conforme  especificações  técnicas  no memorial  descritivo  e desenhos. Fabricante de referência Carrier modelo Vortex ou equivalente técnico, capacidade 15 TR.</t>
  </si>
  <si>
    <t>Grelha de insuflação, modelo VAT-AG 1025x165mm, ref.: Trox</t>
  </si>
  <si>
    <t>Grelha de retorno, modelo AT 425x225mm, ref.: Trox</t>
  </si>
  <si>
    <t>Grelha de retorno, modelo AT 225x165mm, ref.: Trox</t>
  </si>
  <si>
    <t>Difusor de insuflamento, modelo ADLQ.AG-T4, ref.: Trox</t>
  </si>
  <si>
    <t>Difusor de insuflamento, modelo ADLQ.AG-T3, ref.: Trox</t>
  </si>
  <si>
    <t>Tomada de ar externo, modelo VDF-711 697x697mm, ref.: Trox</t>
  </si>
  <si>
    <t>3.4.9</t>
  </si>
  <si>
    <t>3.4.10</t>
  </si>
  <si>
    <t>3.4.11</t>
  </si>
  <si>
    <t>Atenuador de ruído, modelo MSA-200-100-2-PF, dimensão (LxAxP) 600x600x1000mm, ref.: Trox</t>
  </si>
  <si>
    <t>Fornecimento e instalação da unidade condensadora multisplit, modelo AOBG18LAT3, Fujitsu ou similar técnico.</t>
  </si>
  <si>
    <t>3.1.13</t>
  </si>
  <si>
    <t>3.1.14</t>
  </si>
  <si>
    <t>3.1.15</t>
  </si>
  <si>
    <t>Fornecimento e instalação da unidade evaporadora split 9.000 Btu/h, modelo ASBG09LJCA, Fujitsu ou similar técnico.</t>
  </si>
  <si>
    <t>Fornecimento e instalação da unidade evaporadora split 7.000 Btu/h, modelo ASBG07LJCA, Fujitsu ou similar técnico.</t>
  </si>
  <si>
    <t>Uniao Pvc-U Sch80 2 Solda</t>
  </si>
  <si>
    <t>Ponta Roscada Pvc-U Sch80 2 Bsp</t>
  </si>
  <si>
    <t>Válvula  PIBCV-ABQM  4.0-DN32-  ø2"_União  p/AB-QM DN 32_Atuador motorizado, AME 435 QM 24V 7,5-15 s/mm</t>
  </si>
  <si>
    <t>JUNHO</t>
  </si>
  <si>
    <t>SUBTOTAL - REDE HIDRÁULICA - FANCOIL 2"</t>
  </si>
  <si>
    <t>Painel pré-isolado com espuma rígida de poliuretano e/ou poliisocianurato, revestido de alumínio nas duas faces, com espessura mínima de 30 mm, incluindo perfis de conexão e acessórios como perfis em PVC e alumínio, baionetes em alumínio e em pvc, perfis de derivação, cantos de reforço e de acabamento, fita vedante e demais acessórios que se fizerem necessários</t>
  </si>
  <si>
    <r>
      <t>m</t>
    </r>
    <r>
      <rPr>
        <vertAlign val="superscript"/>
        <sz val="12"/>
        <color theme="1"/>
        <rFont val="Arial"/>
        <family val="2"/>
      </rPr>
      <t>2</t>
    </r>
  </si>
  <si>
    <t>Chapa    de    aço    galvanizado    #26 (260gZn/m2),  fabricação  e  montagem  de  dutos  conforme norma  ABNT  NBR  16401-1:2008  e  manual  "HVAC  -  Duct Construction     Standards-2005"     da     SMACNA.     Juntas transversais com flanges TDC (detalhe T25a norma), juntas de borracha auto-adesiva 25 mm largura, cantos, parafusos, porcas  e  grampos.  Fornecimento, instalação  de  isolamento Térmico  e ensaios  de vazamento em  conformidade com  as recomendações  descritas  no  item  10.4.2.2  e  10.4.2.3  da norma NBR 16401-1:2008 da ABNT. TAG: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</si>
</sst>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,###,##0.00"/>
    <numFmt numFmtId="165" formatCode="_(* #,##0.00_);_(* \(#,##0.00\);_(* &quot;-&quot;??_);_(@_)"/>
    <numFmt numFmtId="166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4" fontId="2" fillId="0" borderId="7" xfId="0" applyNumberFormat="1" applyFont="1" applyBorder="1" applyAlignment="1">
      <alignment horizontal="center" vertical="center" wrapText="1"/>
    </xf>
    <xf numFmtId="43" fontId="2" fillId="0" borderId="11" xfId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0" fontId="2" fillId="0" borderId="0" xfId="0" applyFont="1"/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center" vertical="center"/>
      <protection locked="0"/>
    </xf>
    <xf numFmtId="43" fontId="2" fillId="0" borderId="28" xfId="1" applyFont="1" applyFill="1" applyBorder="1" applyAlignment="1" applyProtection="1">
      <alignment horizontal="center" vertical="center"/>
      <protection locked="0"/>
    </xf>
    <xf numFmtId="43" fontId="2" fillId="0" borderId="28" xfId="1" applyFont="1" applyFill="1" applyBorder="1" applyAlignment="1" applyProtection="1">
      <alignment horizontal="right" vertical="center"/>
    </xf>
    <xf numFmtId="10" fontId="2" fillId="0" borderId="7" xfId="2" applyNumberFormat="1" applyFont="1" applyFill="1" applyBorder="1" applyAlignment="1" applyProtection="1">
      <alignment horizontal="center" vertical="center"/>
    </xf>
    <xf numFmtId="4" fontId="2" fillId="0" borderId="29" xfId="0" applyNumberFormat="1" applyFont="1" applyBorder="1" applyAlignment="1">
      <alignment horizontal="right" vertical="center"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3" fontId="2" fillId="0" borderId="7" xfId="1" applyFont="1" applyFill="1" applyBorder="1" applyAlignment="1" applyProtection="1">
      <alignment horizontal="center" vertical="center"/>
      <protection locked="0"/>
    </xf>
    <xf numFmtId="43" fontId="2" fillId="0" borderId="7" xfId="1" applyFont="1" applyFill="1" applyBorder="1" applyAlignment="1" applyProtection="1">
      <alignment horizontal="center" vertical="center"/>
    </xf>
    <xf numFmtId="43" fontId="2" fillId="0" borderId="7" xfId="1" applyFont="1" applyFill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3" fontId="2" fillId="0" borderId="11" xfId="1" applyFont="1" applyFill="1" applyBorder="1" applyAlignment="1" applyProtection="1">
      <alignment horizontal="center" vertical="center"/>
    </xf>
    <xf numFmtId="43" fontId="2" fillId="0" borderId="11" xfId="1" applyFont="1" applyFill="1" applyBorder="1" applyAlignment="1" applyProtection="1">
      <alignment horizontal="right" vertical="center"/>
    </xf>
    <xf numFmtId="10" fontId="2" fillId="0" borderId="11" xfId="2" applyNumberFormat="1" applyFont="1" applyFill="1" applyBorder="1" applyAlignment="1" applyProtection="1">
      <alignment horizontal="center" vertical="center"/>
    </xf>
    <xf numFmtId="43" fontId="2" fillId="0" borderId="13" xfId="1" applyFont="1" applyFill="1" applyBorder="1" applyAlignment="1" applyProtection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5" fontId="3" fillId="0" borderId="32" xfId="0" applyNumberFormat="1" applyFont="1" applyBorder="1" applyAlignment="1">
      <alignment vertical="center"/>
    </xf>
    <xf numFmtId="10" fontId="3" fillId="0" borderId="26" xfId="2" applyNumberFormat="1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justify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3" fontId="2" fillId="0" borderId="15" xfId="1" applyFont="1" applyFill="1" applyBorder="1" applyAlignment="1" applyProtection="1">
      <alignment horizontal="center" vertical="center"/>
      <protection locked="0"/>
    </xf>
    <xf numFmtId="43" fontId="2" fillId="0" borderId="15" xfId="1" applyFont="1" applyFill="1" applyBorder="1" applyAlignment="1" applyProtection="1">
      <alignment horizontal="center" vertical="center"/>
    </xf>
    <xf numFmtId="43" fontId="2" fillId="0" borderId="15" xfId="1" applyFont="1" applyFill="1" applyBorder="1" applyAlignment="1" applyProtection="1">
      <alignment horizontal="right" vertical="center"/>
    </xf>
    <xf numFmtId="4" fontId="2" fillId="0" borderId="16" xfId="0" applyNumberFormat="1" applyFont="1" applyBorder="1" applyAlignment="1">
      <alignment horizontal="right" vertical="center" wrapText="1"/>
    </xf>
    <xf numFmtId="43" fontId="3" fillId="0" borderId="15" xfId="1" applyFont="1" applyFill="1" applyBorder="1" applyAlignment="1">
      <alignment horizontal="right" vertical="center"/>
    </xf>
    <xf numFmtId="0" fontId="3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3" fontId="2" fillId="0" borderId="2" xfId="1" applyFont="1" applyFill="1" applyBorder="1" applyAlignment="1" applyProtection="1">
      <alignment horizontal="center" vertical="center"/>
      <protection locked="0"/>
    </xf>
    <xf numFmtId="43" fontId="2" fillId="0" borderId="2" xfId="1" applyFont="1" applyFill="1" applyBorder="1" applyAlignment="1" applyProtection="1">
      <alignment horizontal="center" vertical="center"/>
    </xf>
    <xf numFmtId="43" fontId="2" fillId="0" borderId="33" xfId="1" applyFont="1" applyFill="1" applyBorder="1" applyAlignment="1" applyProtection="1">
      <alignment horizontal="center" vertical="center"/>
    </xf>
    <xf numFmtId="43" fontId="2" fillId="0" borderId="2" xfId="1" applyFont="1" applyFill="1" applyBorder="1" applyAlignment="1" applyProtection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 applyProtection="1">
      <alignment vertical="center"/>
      <protection locked="0"/>
    </xf>
    <xf numFmtId="43" fontId="3" fillId="0" borderId="7" xfId="1" applyFont="1" applyFill="1" applyBorder="1" applyAlignment="1" applyProtection="1">
      <alignment horizontal="right" vertical="center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43" fontId="3" fillId="0" borderId="7" xfId="1" applyFont="1" applyFill="1" applyBorder="1" applyAlignment="1" applyProtection="1">
      <alignment horizontal="center" vertical="center"/>
      <protection locked="0"/>
    </xf>
    <xf numFmtId="43" fontId="3" fillId="0" borderId="7" xfId="1" applyFont="1" applyFill="1" applyBorder="1" applyAlignment="1" applyProtection="1">
      <alignment horizontal="center" vertical="center"/>
    </xf>
    <xf numFmtId="4" fontId="3" fillId="0" borderId="34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right" vertical="center" wrapText="1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justify" vertical="center"/>
      <protection locked="0"/>
    </xf>
    <xf numFmtId="10" fontId="3" fillId="0" borderId="15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43" fontId="2" fillId="0" borderId="18" xfId="1" applyFont="1" applyFill="1" applyBorder="1" applyAlignment="1">
      <alignment vertical="center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43" fontId="2" fillId="0" borderId="15" xfId="1" applyFont="1" applyFill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10" fontId="3" fillId="0" borderId="18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0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39" xfId="0" applyNumberFormat="1" applyFont="1" applyBorder="1" applyAlignment="1">
      <alignment horizontal="right" vertical="center" wrapText="1"/>
    </xf>
    <xf numFmtId="10" fontId="2" fillId="0" borderId="15" xfId="0" applyNumberFormat="1" applyFont="1" applyBorder="1" applyAlignment="1">
      <alignment vertical="center"/>
    </xf>
    <xf numFmtId="0" fontId="2" fillId="2" borderId="0" xfId="0" applyFont="1" applyFill="1"/>
    <xf numFmtId="164" fontId="3" fillId="0" borderId="40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43" fontId="3" fillId="0" borderId="16" xfId="1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3" fontId="3" fillId="0" borderId="0" xfId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/>
    <xf numFmtId="43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left" vertical="center"/>
      <protection locked="0"/>
    </xf>
    <xf numFmtId="43" fontId="3" fillId="0" borderId="0" xfId="1" applyFont="1" applyFill="1" applyBorder="1" applyAlignment="1">
      <alignment horizontal="center" vertical="center"/>
    </xf>
    <xf numFmtId="0" fontId="5" fillId="0" borderId="0" xfId="0" applyFont="1"/>
    <xf numFmtId="0" fontId="2" fillId="0" borderId="2" xfId="0" applyFont="1" applyBorder="1" applyAlignment="1">
      <alignment vertical="center"/>
    </xf>
    <xf numFmtId="10" fontId="2" fillId="0" borderId="7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10" fontId="2" fillId="0" borderId="28" xfId="0" applyNumberFormat="1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" fontId="2" fillId="0" borderId="0" xfId="0" applyNumberFormat="1" applyFont="1"/>
    <xf numFmtId="0" fontId="6" fillId="0" borderId="1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vertical="center"/>
    </xf>
    <xf numFmtId="4" fontId="3" fillId="0" borderId="42" xfId="0" applyNumberFormat="1" applyFont="1" applyBorder="1" applyAlignment="1">
      <alignment horizontal="right" vertical="center"/>
    </xf>
    <xf numFmtId="10" fontId="3" fillId="0" borderId="42" xfId="0" applyNumberFormat="1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43" fontId="2" fillId="0" borderId="23" xfId="1" applyFont="1" applyFill="1" applyBorder="1" applyAlignment="1" applyProtection="1">
      <alignment horizontal="center" vertical="center"/>
      <protection locked="0"/>
    </xf>
    <xf numFmtId="43" fontId="2" fillId="0" borderId="23" xfId="1" applyFont="1" applyFill="1" applyBorder="1" applyAlignment="1" applyProtection="1">
      <alignment horizontal="center" vertical="center"/>
    </xf>
    <xf numFmtId="43" fontId="2" fillId="0" borderId="23" xfId="1" applyFont="1" applyFill="1" applyBorder="1" applyAlignment="1" applyProtection="1">
      <alignment horizontal="right" vertical="center"/>
    </xf>
    <xf numFmtId="10" fontId="2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4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4" fontId="2" fillId="3" borderId="7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1"/>
  <sheetViews>
    <sheetView tabSelected="1" view="pageBreakPreview" zoomScale="70" zoomScaleNormal="70" zoomScaleSheetLayoutView="70" workbookViewId="0">
      <selection activeCell="L15" sqref="L15"/>
    </sheetView>
  </sheetViews>
  <sheetFormatPr defaultColWidth="9.140625" defaultRowHeight="15" x14ac:dyDescent="0.2"/>
  <cols>
    <col min="1" max="1" width="11.5703125" style="132" customWidth="1"/>
    <col min="2" max="2" width="66.5703125" style="47" customWidth="1"/>
    <col min="3" max="3" width="6.28515625" style="47" customWidth="1"/>
    <col min="4" max="4" width="14.7109375" style="145" customWidth="1"/>
    <col min="5" max="5" width="17.7109375" style="47" customWidth="1"/>
    <col min="6" max="6" width="15.85546875" style="47" customWidth="1"/>
    <col min="7" max="7" width="20.42578125" style="47" customWidth="1"/>
    <col min="8" max="8" width="11.5703125" style="47" customWidth="1"/>
    <col min="9" max="9" width="11" style="47" customWidth="1"/>
    <col min="10" max="10" width="23" style="47" customWidth="1"/>
    <col min="11" max="16384" width="9.140625" style="47"/>
  </cols>
  <sheetData>
    <row r="1" spans="1:10" ht="30.6" customHeight="1" x14ac:dyDescent="0.25">
      <c r="A1" s="146" t="s">
        <v>0</v>
      </c>
      <c r="B1" s="3" t="s">
        <v>1</v>
      </c>
      <c r="C1" s="193"/>
      <c r="D1" s="194"/>
      <c r="E1" s="194"/>
      <c r="F1" s="194"/>
      <c r="G1" s="194"/>
      <c r="H1" s="4"/>
      <c r="I1" s="133"/>
      <c r="J1" s="142"/>
    </row>
    <row r="2" spans="1:10" ht="16.5" x14ac:dyDescent="0.2">
      <c r="A2" s="147" t="s">
        <v>2</v>
      </c>
      <c r="B2" s="5" t="s">
        <v>3</v>
      </c>
      <c r="C2" s="6"/>
      <c r="D2" s="195" t="s">
        <v>644</v>
      </c>
      <c r="E2" s="195"/>
      <c r="F2" s="7"/>
      <c r="G2" s="8">
        <v>2023</v>
      </c>
      <c r="H2" s="8"/>
      <c r="I2" s="35"/>
      <c r="J2" s="143"/>
    </row>
    <row r="3" spans="1:10" ht="16.5" x14ac:dyDescent="0.2">
      <c r="A3" s="147" t="s">
        <v>4</v>
      </c>
      <c r="B3" s="5" t="s">
        <v>5</v>
      </c>
      <c r="C3" s="6"/>
      <c r="D3" s="9"/>
      <c r="E3" s="10"/>
      <c r="F3" s="11"/>
      <c r="G3" s="11"/>
      <c r="H3" s="11"/>
      <c r="I3" s="35"/>
      <c r="J3" s="143"/>
    </row>
    <row r="4" spans="1:10" ht="32.25" thickBot="1" x14ac:dyDescent="0.25">
      <c r="A4" s="148" t="s">
        <v>6</v>
      </c>
      <c r="B4" s="12" t="s">
        <v>7</v>
      </c>
      <c r="C4" s="13" t="s">
        <v>8</v>
      </c>
      <c r="D4" s="14" t="s">
        <v>9</v>
      </c>
      <c r="E4" s="13" t="s">
        <v>10</v>
      </c>
      <c r="F4" s="15" t="s">
        <v>11</v>
      </c>
      <c r="G4" s="15" t="s">
        <v>12</v>
      </c>
      <c r="H4" s="15" t="s">
        <v>13</v>
      </c>
      <c r="I4" s="13" t="s">
        <v>14</v>
      </c>
      <c r="J4" s="16" t="s">
        <v>15</v>
      </c>
    </row>
    <row r="5" spans="1:10" ht="16.149999999999999" thickBot="1" x14ac:dyDescent="0.3">
      <c r="A5" s="196"/>
      <c r="B5" s="197"/>
      <c r="C5" s="197"/>
      <c r="D5" s="197"/>
      <c r="E5" s="197"/>
      <c r="F5" s="197"/>
      <c r="G5" s="197"/>
      <c r="H5" s="197"/>
      <c r="I5" s="197"/>
      <c r="J5" s="198"/>
    </row>
    <row r="6" spans="1:10" s="121" customFormat="1" ht="15.6" x14ac:dyDescent="0.25">
      <c r="A6" s="149">
        <v>1</v>
      </c>
      <c r="B6" s="17" t="s">
        <v>16</v>
      </c>
      <c r="C6" s="17"/>
      <c r="D6" s="17"/>
      <c r="E6" s="17"/>
      <c r="F6" s="17"/>
      <c r="G6" s="17"/>
      <c r="H6" s="17"/>
      <c r="I6" s="17"/>
      <c r="J6" s="18"/>
    </row>
    <row r="7" spans="1:10" x14ac:dyDescent="0.2">
      <c r="A7" s="150" t="s">
        <v>17</v>
      </c>
      <c r="B7" s="19" t="s">
        <v>18</v>
      </c>
      <c r="C7" s="20" t="s">
        <v>19</v>
      </c>
      <c r="D7" s="1">
        <v>1</v>
      </c>
      <c r="E7" s="35"/>
      <c r="F7" s="21">
        <f>254.59+96.62</f>
        <v>351.21000000000004</v>
      </c>
      <c r="G7" s="21">
        <f>F7*D7</f>
        <v>351.21000000000004</v>
      </c>
      <c r="H7" s="21"/>
      <c r="I7" s="134">
        <v>0.2288</v>
      </c>
      <c r="J7" s="22">
        <f>G7*(1+I7)</f>
        <v>431.56684800000011</v>
      </c>
    </row>
    <row r="8" spans="1:10" ht="16.149999999999999" thickBot="1" x14ac:dyDescent="0.3">
      <c r="A8" s="148"/>
      <c r="B8" s="23" t="s">
        <v>20</v>
      </c>
      <c r="C8" s="24"/>
      <c r="D8" s="25"/>
      <c r="E8" s="26"/>
      <c r="F8" s="26"/>
      <c r="G8" s="27">
        <f>SUM(G7:G7)</f>
        <v>351.21000000000004</v>
      </c>
      <c r="H8" s="27"/>
      <c r="I8" s="135"/>
      <c r="J8" s="28">
        <f>SUM(J7:J7)</f>
        <v>431.56684800000011</v>
      </c>
    </row>
    <row r="9" spans="1:10" ht="16.149999999999999" thickBot="1" x14ac:dyDescent="0.3">
      <c r="A9" s="151"/>
      <c r="B9" s="178"/>
      <c r="C9" s="178"/>
      <c r="D9" s="178"/>
      <c r="E9" s="178"/>
      <c r="F9" s="178"/>
      <c r="G9" s="178"/>
      <c r="H9" s="178"/>
      <c r="I9" s="178"/>
      <c r="J9" s="29"/>
    </row>
    <row r="10" spans="1:10" s="121" customFormat="1" ht="15.75" x14ac:dyDescent="0.2">
      <c r="A10" s="149">
        <v>2</v>
      </c>
      <c r="B10" s="17" t="s">
        <v>21</v>
      </c>
      <c r="C10" s="17"/>
      <c r="D10" s="17"/>
      <c r="E10" s="17"/>
      <c r="F10" s="17"/>
      <c r="G10" s="17"/>
      <c r="H10" s="17"/>
      <c r="I10" s="17"/>
      <c r="J10" s="18"/>
    </row>
    <row r="11" spans="1:10" x14ac:dyDescent="0.2">
      <c r="A11" s="150" t="s">
        <v>22</v>
      </c>
      <c r="B11" s="19" t="s">
        <v>23</v>
      </c>
      <c r="C11" s="20" t="s">
        <v>24</v>
      </c>
      <c r="D11" s="186">
        <v>5</v>
      </c>
      <c r="E11" s="35"/>
      <c r="F11" s="21">
        <v>18200</v>
      </c>
      <c r="G11" s="21">
        <f>D11*(E11+F11)</f>
        <v>91000</v>
      </c>
      <c r="H11" s="21"/>
      <c r="I11" s="134">
        <v>0.2288</v>
      </c>
      <c r="J11" s="22">
        <f>G11*(1+I11)</f>
        <v>111820.80000000002</v>
      </c>
    </row>
    <row r="12" spans="1:10" x14ac:dyDescent="0.2">
      <c r="A12" s="150" t="s">
        <v>25</v>
      </c>
      <c r="B12" s="19" t="s">
        <v>26</v>
      </c>
      <c r="C12" s="20" t="s">
        <v>24</v>
      </c>
      <c r="D12" s="186">
        <v>5</v>
      </c>
      <c r="E12" s="35"/>
      <c r="F12" s="21">
        <v>7000</v>
      </c>
      <c r="G12" s="21">
        <f>D12*(E12+F12)</f>
        <v>35000</v>
      </c>
      <c r="H12" s="21"/>
      <c r="I12" s="134">
        <v>0.2288</v>
      </c>
      <c r="J12" s="22">
        <f t="shared" ref="J12:J21" si="0">G12*(1+I12)</f>
        <v>43008.000000000007</v>
      </c>
    </row>
    <row r="13" spans="1:10" x14ac:dyDescent="0.2">
      <c r="A13" s="150" t="s">
        <v>27</v>
      </c>
      <c r="B13" s="19" t="s">
        <v>28</v>
      </c>
      <c r="C13" s="20" t="s">
        <v>19</v>
      </c>
      <c r="D13" s="1">
        <v>1</v>
      </c>
      <c r="E13" s="30">
        <v>12000</v>
      </c>
      <c r="F13" s="21">
        <v>1452.6224999999999</v>
      </c>
      <c r="G13" s="21">
        <f>D13*(E13+F13)</f>
        <v>13452.622499999999</v>
      </c>
      <c r="H13" s="21"/>
      <c r="I13" s="134">
        <v>0.2288</v>
      </c>
      <c r="J13" s="22">
        <f t="shared" si="0"/>
        <v>16530.582528000003</v>
      </c>
    </row>
    <row r="14" spans="1:10" x14ac:dyDescent="0.2">
      <c r="A14" s="150" t="s">
        <v>29</v>
      </c>
      <c r="B14" s="19" t="s">
        <v>30</v>
      </c>
      <c r="C14" s="20" t="s">
        <v>31</v>
      </c>
      <c r="D14" s="1">
        <v>1</v>
      </c>
      <c r="E14" s="35"/>
      <c r="F14" s="21">
        <v>500</v>
      </c>
      <c r="G14" s="21">
        <f>D14*(E14+F14)</f>
        <v>500</v>
      </c>
      <c r="H14" s="21"/>
      <c r="I14" s="134">
        <v>0.2288</v>
      </c>
      <c r="J14" s="22">
        <f t="shared" si="0"/>
        <v>614.40000000000009</v>
      </c>
    </row>
    <row r="15" spans="1:10" x14ac:dyDescent="0.2">
      <c r="A15" s="150" t="s">
        <v>32</v>
      </c>
      <c r="B15" s="31" t="s">
        <v>33</v>
      </c>
      <c r="C15" s="32" t="s">
        <v>34</v>
      </c>
      <c r="D15" s="33">
        <v>90</v>
      </c>
      <c r="E15" s="35"/>
      <c r="F15" s="34">
        <v>65</v>
      </c>
      <c r="G15" s="21">
        <f t="shared" ref="G15:G21" si="1">D15*(E15+F15)</f>
        <v>5850</v>
      </c>
      <c r="H15" s="21"/>
      <c r="I15" s="134">
        <v>0.2288</v>
      </c>
      <c r="J15" s="22">
        <f t="shared" si="0"/>
        <v>7188.4800000000005</v>
      </c>
    </row>
    <row r="16" spans="1:10" x14ac:dyDescent="0.25">
      <c r="A16" s="150" t="s">
        <v>35</v>
      </c>
      <c r="B16" s="35" t="s">
        <v>36</v>
      </c>
      <c r="C16" s="32" t="s">
        <v>37</v>
      </c>
      <c r="D16" s="33">
        <v>48</v>
      </c>
      <c r="E16" s="36">
        <v>180</v>
      </c>
      <c r="F16" s="36"/>
      <c r="G16" s="21">
        <f t="shared" si="1"/>
        <v>8640</v>
      </c>
      <c r="H16" s="21"/>
      <c r="I16" s="134">
        <v>0.2288</v>
      </c>
      <c r="J16" s="22">
        <f t="shared" si="0"/>
        <v>10616.832</v>
      </c>
    </row>
    <row r="17" spans="1:10" x14ac:dyDescent="0.2">
      <c r="A17" s="150" t="s">
        <v>38</v>
      </c>
      <c r="B17" s="35" t="s">
        <v>39</v>
      </c>
      <c r="C17" s="32" t="s">
        <v>40</v>
      </c>
      <c r="D17" s="33">
        <v>1232</v>
      </c>
      <c r="E17" s="35">
        <v>0</v>
      </c>
      <c r="F17" s="36">
        <v>22</v>
      </c>
      <c r="G17" s="21">
        <f t="shared" si="1"/>
        <v>27104</v>
      </c>
      <c r="H17" s="21"/>
      <c r="I17" s="134">
        <v>0.2288</v>
      </c>
      <c r="J17" s="22">
        <f t="shared" si="0"/>
        <v>33305.395200000006</v>
      </c>
    </row>
    <row r="18" spans="1:10" x14ac:dyDescent="0.2">
      <c r="A18" s="150" t="s">
        <v>41</v>
      </c>
      <c r="B18" s="35" t="s">
        <v>42</v>
      </c>
      <c r="C18" s="32" t="s">
        <v>37</v>
      </c>
      <c r="D18" s="33">
        <v>50</v>
      </c>
      <c r="E18" s="35"/>
      <c r="F18" s="36">
        <v>92</v>
      </c>
      <c r="G18" s="21">
        <f t="shared" si="1"/>
        <v>4600</v>
      </c>
      <c r="H18" s="21"/>
      <c r="I18" s="134">
        <v>0.2288</v>
      </c>
      <c r="J18" s="22">
        <f t="shared" si="0"/>
        <v>5652.4800000000005</v>
      </c>
    </row>
    <row r="19" spans="1:10" x14ac:dyDescent="0.2">
      <c r="A19" s="150" t="s">
        <v>43</v>
      </c>
      <c r="B19" s="35" t="s">
        <v>44</v>
      </c>
      <c r="C19" s="32" t="s">
        <v>19</v>
      </c>
      <c r="D19" s="33">
        <v>1</v>
      </c>
      <c r="E19" s="35"/>
      <c r="F19" s="36">
        <v>6500</v>
      </c>
      <c r="G19" s="21">
        <f>D19*(E19+F19)</f>
        <v>6500</v>
      </c>
      <c r="H19" s="21"/>
      <c r="I19" s="134">
        <v>0.2288</v>
      </c>
      <c r="J19" s="22">
        <f t="shared" si="0"/>
        <v>7987.2000000000007</v>
      </c>
    </row>
    <row r="20" spans="1:10" x14ac:dyDescent="0.25">
      <c r="A20" s="150" t="s">
        <v>45</v>
      </c>
      <c r="B20" s="35" t="s">
        <v>46</v>
      </c>
      <c r="C20" s="32" t="s">
        <v>37</v>
      </c>
      <c r="D20" s="33">
        <v>1</v>
      </c>
      <c r="E20" s="36"/>
      <c r="F20" s="36">
        <v>27500</v>
      </c>
      <c r="G20" s="21">
        <f>D20*(E20+F20)</f>
        <v>27500</v>
      </c>
      <c r="H20" s="21"/>
      <c r="I20" s="134">
        <v>0.2288</v>
      </c>
      <c r="J20" s="22">
        <f t="shared" si="0"/>
        <v>33792</v>
      </c>
    </row>
    <row r="21" spans="1:10" ht="15.6" thickBot="1" x14ac:dyDescent="0.3">
      <c r="A21" s="152" t="s">
        <v>47</v>
      </c>
      <c r="B21" s="37" t="s">
        <v>48</v>
      </c>
      <c r="C21" s="38" t="s">
        <v>49</v>
      </c>
      <c r="D21" s="39">
        <v>33</v>
      </c>
      <c r="E21" s="144"/>
      <c r="F21" s="40">
        <v>120</v>
      </c>
      <c r="G21" s="41">
        <f t="shared" si="1"/>
        <v>3960</v>
      </c>
      <c r="H21" s="41"/>
      <c r="I21" s="134">
        <v>0.2288</v>
      </c>
      <c r="J21" s="42">
        <f t="shared" si="0"/>
        <v>4866.0480000000007</v>
      </c>
    </row>
    <row r="22" spans="1:10" ht="16.5" customHeight="1" thickBot="1" x14ac:dyDescent="0.25">
      <c r="A22" s="153" t="s">
        <v>50</v>
      </c>
      <c r="B22" s="189" t="s">
        <v>51</v>
      </c>
      <c r="C22" s="189"/>
      <c r="D22" s="189"/>
      <c r="E22" s="189"/>
      <c r="F22" s="189"/>
      <c r="G22" s="43">
        <f>SUM(G11:G21)</f>
        <v>224106.6225</v>
      </c>
      <c r="H22" s="43"/>
      <c r="I22" s="136"/>
      <c r="J22" s="44">
        <f>SUM(J11:J21)</f>
        <v>275382.21772800008</v>
      </c>
    </row>
    <row r="23" spans="1:10" ht="16.5" customHeight="1" thickBot="1" x14ac:dyDescent="0.3">
      <c r="A23" s="154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6.149999999999999" thickBot="1" x14ac:dyDescent="0.3">
      <c r="A24" s="155">
        <v>3</v>
      </c>
      <c r="B24" s="45" t="s">
        <v>52</v>
      </c>
      <c r="C24" s="45"/>
      <c r="D24" s="45"/>
      <c r="E24" s="45"/>
      <c r="F24" s="45"/>
      <c r="G24" s="45"/>
      <c r="H24" s="45"/>
      <c r="I24" s="45"/>
      <c r="J24" s="46"/>
    </row>
    <row r="25" spans="1:10" ht="16.149999999999999" thickBot="1" x14ac:dyDescent="0.3">
      <c r="A25" s="155" t="s">
        <v>53</v>
      </c>
      <c r="B25" s="48" t="s">
        <v>54</v>
      </c>
      <c r="C25" s="48"/>
      <c r="D25" s="48"/>
      <c r="E25" s="48"/>
      <c r="F25" s="48"/>
      <c r="G25" s="48"/>
      <c r="H25" s="48"/>
      <c r="I25" s="48"/>
      <c r="J25" s="49"/>
    </row>
    <row r="26" spans="1:10" ht="75" x14ac:dyDescent="0.2">
      <c r="A26" s="156" t="s">
        <v>55</v>
      </c>
      <c r="B26" s="50" t="s">
        <v>56</v>
      </c>
      <c r="C26" s="51" t="s">
        <v>37</v>
      </c>
      <c r="D26" s="52">
        <v>1</v>
      </c>
      <c r="E26" s="52">
        <v>543297.42000000004</v>
      </c>
      <c r="F26" s="53">
        <v>72870.3</v>
      </c>
      <c r="G26" s="53">
        <f t="shared" ref="G26:G40" si="2">D26*(E26+F26)</f>
        <v>616167.72000000009</v>
      </c>
      <c r="H26" s="54">
        <v>0.14019999999999999</v>
      </c>
      <c r="I26" s="137">
        <v>0.2288</v>
      </c>
      <c r="J26" s="55">
        <f>D26*(E26*(1+H26)+F26*(1+I26))</f>
        <v>709010.74292400014</v>
      </c>
    </row>
    <row r="27" spans="1:10" ht="60" x14ac:dyDescent="0.2">
      <c r="A27" s="157" t="s">
        <v>57</v>
      </c>
      <c r="B27" s="56" t="s">
        <v>58</v>
      </c>
      <c r="C27" s="57" t="s">
        <v>37</v>
      </c>
      <c r="D27" s="58">
        <v>2</v>
      </c>
      <c r="E27" s="58">
        <v>16891.599200000001</v>
      </c>
      <c r="F27" s="59">
        <v>6973.5959999999995</v>
      </c>
      <c r="G27" s="60">
        <f t="shared" si="2"/>
        <v>47730.390400000004</v>
      </c>
      <c r="H27" s="54">
        <v>0.14019999999999999</v>
      </c>
      <c r="I27" s="134">
        <v>0.2288</v>
      </c>
      <c r="J27" s="55">
        <f>D27*(E27*(1+H27)+F27*(1+I27))</f>
        <v>55657.912345279998</v>
      </c>
    </row>
    <row r="28" spans="1:10" ht="75" x14ac:dyDescent="0.2">
      <c r="A28" s="157" t="s">
        <v>59</v>
      </c>
      <c r="B28" s="56" t="s">
        <v>60</v>
      </c>
      <c r="C28" s="57" t="s">
        <v>37</v>
      </c>
      <c r="D28" s="58">
        <v>2</v>
      </c>
      <c r="E28" s="58">
        <v>27485.668900000001</v>
      </c>
      <c r="F28" s="59">
        <v>11347.2945</v>
      </c>
      <c r="G28" s="60">
        <f t="shared" si="2"/>
        <v>77665.926800000001</v>
      </c>
      <c r="H28" s="54">
        <v>0.14019999999999999</v>
      </c>
      <c r="I28" s="134">
        <v>0.2288</v>
      </c>
      <c r="J28" s="55">
        <f t="shared" ref="J28:J40" si="3">D28*(E28*(1+H28)+F28*(1+I28))</f>
        <v>90565.430322760018</v>
      </c>
    </row>
    <row r="29" spans="1:10" ht="60" x14ac:dyDescent="0.2">
      <c r="A29" s="157" t="s">
        <v>61</v>
      </c>
      <c r="B29" s="56" t="s">
        <v>624</v>
      </c>
      <c r="C29" s="57" t="s">
        <v>37</v>
      </c>
      <c r="D29" s="58">
        <v>1</v>
      </c>
      <c r="E29" s="58">
        <v>23875</v>
      </c>
      <c r="F29" s="59">
        <v>9975.5</v>
      </c>
      <c r="G29" s="60">
        <f t="shared" si="2"/>
        <v>33850.5</v>
      </c>
      <c r="H29" s="54">
        <v>0.14019999999999999</v>
      </c>
      <c r="I29" s="134">
        <v>0.2288</v>
      </c>
      <c r="J29" s="55">
        <f t="shared" si="3"/>
        <v>39480.169399999999</v>
      </c>
    </row>
    <row r="30" spans="1:10" ht="60" x14ac:dyDescent="0.2">
      <c r="A30" s="157" t="s">
        <v>62</v>
      </c>
      <c r="B30" s="56" t="s">
        <v>63</v>
      </c>
      <c r="C30" s="57" t="s">
        <v>37</v>
      </c>
      <c r="D30" s="58">
        <v>1</v>
      </c>
      <c r="E30" s="58">
        <v>6213.0000000000009</v>
      </c>
      <c r="F30" s="59">
        <v>2765</v>
      </c>
      <c r="G30" s="60">
        <f t="shared" si="2"/>
        <v>8978</v>
      </c>
      <c r="H30" s="54">
        <v>0.14019999999999999</v>
      </c>
      <c r="I30" s="134">
        <v>0.2288</v>
      </c>
      <c r="J30" s="55">
        <f>D30*(E30*(1+H30)+F30*(1+I30))</f>
        <v>10481.694600000003</v>
      </c>
    </row>
    <row r="31" spans="1:10" ht="30" x14ac:dyDescent="0.2">
      <c r="A31" s="157" t="s">
        <v>64</v>
      </c>
      <c r="B31" s="56" t="s">
        <v>635</v>
      </c>
      <c r="C31" s="57" t="s">
        <v>37</v>
      </c>
      <c r="D31" s="58">
        <v>1</v>
      </c>
      <c r="E31" s="58">
        <v>11344.091999999999</v>
      </c>
      <c r="F31" s="59">
        <v>6806.46</v>
      </c>
      <c r="G31" s="60">
        <f t="shared" si="2"/>
        <v>18150.552</v>
      </c>
      <c r="H31" s="54">
        <v>0.14019999999999999</v>
      </c>
      <c r="I31" s="134">
        <v>0.2288</v>
      </c>
      <c r="J31" s="55">
        <f t="shared" si="3"/>
        <v>21298.311746400002</v>
      </c>
    </row>
    <row r="32" spans="1:10" ht="30" x14ac:dyDescent="0.2">
      <c r="A32" s="157" t="s">
        <v>66</v>
      </c>
      <c r="B32" s="56" t="s">
        <v>639</v>
      </c>
      <c r="C32" s="57" t="s">
        <v>37</v>
      </c>
      <c r="D32" s="58">
        <v>1</v>
      </c>
      <c r="E32" s="58">
        <v>2253.84</v>
      </c>
      <c r="F32" s="59">
        <v>1352.3040000000001</v>
      </c>
      <c r="G32" s="60">
        <f t="shared" si="2"/>
        <v>3606.1440000000002</v>
      </c>
      <c r="H32" s="54">
        <v>0.14019999999999999</v>
      </c>
      <c r="I32" s="134">
        <v>0.2288</v>
      </c>
      <c r="J32" s="55">
        <f t="shared" si="3"/>
        <v>4231.539523200001</v>
      </c>
    </row>
    <row r="33" spans="1:10" ht="30" x14ac:dyDescent="0.2">
      <c r="A33" s="157" t="s">
        <v>68</v>
      </c>
      <c r="B33" s="56" t="s">
        <v>640</v>
      </c>
      <c r="C33" s="57" t="s">
        <v>37</v>
      </c>
      <c r="D33" s="58">
        <v>2</v>
      </c>
      <c r="E33" s="58">
        <v>1971.84</v>
      </c>
      <c r="F33" s="59">
        <v>1183.1400000000001</v>
      </c>
      <c r="G33" s="60">
        <f t="shared" si="2"/>
        <v>6309.96</v>
      </c>
      <c r="H33" s="54">
        <v>0.14019999999999999</v>
      </c>
      <c r="I33" s="134">
        <v>0.2288</v>
      </c>
      <c r="J33" s="55">
        <f t="shared" si="3"/>
        <v>7404.2688000000007</v>
      </c>
    </row>
    <row r="34" spans="1:10" ht="45" x14ac:dyDescent="0.2">
      <c r="A34" s="157" t="s">
        <v>70</v>
      </c>
      <c r="B34" s="56" t="s">
        <v>65</v>
      </c>
      <c r="C34" s="57" t="s">
        <v>37</v>
      </c>
      <c r="D34" s="58">
        <v>16</v>
      </c>
      <c r="E34" s="58">
        <v>3617.67</v>
      </c>
      <c r="F34" s="59">
        <v>2380.7449999999999</v>
      </c>
      <c r="G34" s="60">
        <f t="shared" si="2"/>
        <v>95974.64</v>
      </c>
      <c r="H34" s="54">
        <v>0.14019999999999999</v>
      </c>
      <c r="I34" s="134">
        <v>0.2288</v>
      </c>
      <c r="J34" s="55">
        <f t="shared" si="3"/>
        <v>112805.22864000002</v>
      </c>
    </row>
    <row r="35" spans="1:10" ht="45" x14ac:dyDescent="0.2">
      <c r="A35" s="157" t="s">
        <v>72</v>
      </c>
      <c r="B35" s="56" t="s">
        <v>67</v>
      </c>
      <c r="C35" s="57" t="s">
        <v>37</v>
      </c>
      <c r="D35" s="58">
        <v>15</v>
      </c>
      <c r="E35" s="58">
        <v>3718.25</v>
      </c>
      <c r="F35" s="59">
        <v>2441.375</v>
      </c>
      <c r="G35" s="60">
        <f t="shared" si="2"/>
        <v>92394.375</v>
      </c>
      <c r="H35" s="54">
        <v>0.14019999999999999</v>
      </c>
      <c r="I35" s="134">
        <v>0.2288</v>
      </c>
      <c r="J35" s="55">
        <f t="shared" si="3"/>
        <v>108592.65375000001</v>
      </c>
    </row>
    <row r="36" spans="1:10" ht="45" x14ac:dyDescent="0.2">
      <c r="A36" s="157" t="s">
        <v>74</v>
      </c>
      <c r="B36" s="56" t="s">
        <v>69</v>
      </c>
      <c r="C36" s="57" t="s">
        <v>37</v>
      </c>
      <c r="D36" s="58">
        <v>7</v>
      </c>
      <c r="E36" s="58">
        <v>3818.8300000000004</v>
      </c>
      <c r="F36" s="59">
        <v>2502.0050000000001</v>
      </c>
      <c r="G36" s="60">
        <f t="shared" si="2"/>
        <v>44245.845000000008</v>
      </c>
      <c r="H36" s="54">
        <v>0.14019999999999999</v>
      </c>
      <c r="I36" s="134">
        <v>0.2288</v>
      </c>
      <c r="J36" s="55">
        <f t="shared" si="3"/>
        <v>52000.855970000011</v>
      </c>
    </row>
    <row r="37" spans="1:10" ht="45" x14ac:dyDescent="0.2">
      <c r="A37" s="157" t="s">
        <v>76</v>
      </c>
      <c r="B37" s="56" t="s">
        <v>71</v>
      </c>
      <c r="C37" s="57" t="s">
        <v>37</v>
      </c>
      <c r="D37" s="58">
        <v>6</v>
      </c>
      <c r="E37" s="58">
        <v>4321.7300000000005</v>
      </c>
      <c r="F37" s="59">
        <v>2705.1550000000002</v>
      </c>
      <c r="G37" s="60">
        <f t="shared" si="2"/>
        <v>42161.31</v>
      </c>
      <c r="H37" s="54">
        <v>0.14019999999999999</v>
      </c>
      <c r="I37" s="134">
        <v>0.2288</v>
      </c>
      <c r="J37" s="55">
        <f t="shared" si="3"/>
        <v>49510.386060000004</v>
      </c>
    </row>
    <row r="38" spans="1:10" ht="45" x14ac:dyDescent="0.2">
      <c r="A38" s="157" t="s">
        <v>636</v>
      </c>
      <c r="B38" s="56" t="s">
        <v>73</v>
      </c>
      <c r="C38" s="57" t="s">
        <v>37</v>
      </c>
      <c r="D38" s="58">
        <v>12</v>
      </c>
      <c r="E38" s="58">
        <v>4903.8100000000004</v>
      </c>
      <c r="F38" s="59">
        <v>2956.0349999999999</v>
      </c>
      <c r="G38" s="60">
        <f t="shared" si="2"/>
        <v>94318.14</v>
      </c>
      <c r="H38" s="54">
        <v>0.14019999999999999</v>
      </c>
      <c r="I38" s="134">
        <v>0.2288</v>
      </c>
      <c r="J38" s="55">
        <f t="shared" si="3"/>
        <v>110684.39964000002</v>
      </c>
    </row>
    <row r="39" spans="1:10" ht="45" x14ac:dyDescent="0.2">
      <c r="A39" s="157" t="s">
        <v>637</v>
      </c>
      <c r="B39" s="56" t="s">
        <v>75</v>
      </c>
      <c r="C39" s="57" t="s">
        <v>37</v>
      </c>
      <c r="D39" s="58">
        <v>24</v>
      </c>
      <c r="E39" s="58">
        <v>5587.54</v>
      </c>
      <c r="F39" s="59">
        <v>3368.19</v>
      </c>
      <c r="G39" s="60">
        <f t="shared" si="2"/>
        <v>214937.52</v>
      </c>
      <c r="H39" s="54">
        <v>0.14019999999999999</v>
      </c>
      <c r="I39" s="134">
        <v>0.2288</v>
      </c>
      <c r="J39" s="55">
        <f t="shared" si="3"/>
        <v>252233.87952000002</v>
      </c>
    </row>
    <row r="40" spans="1:10" ht="45.75" thickBot="1" x14ac:dyDescent="0.25">
      <c r="A40" s="158" t="s">
        <v>638</v>
      </c>
      <c r="B40" s="61" t="s">
        <v>77</v>
      </c>
      <c r="C40" s="62" t="s">
        <v>37</v>
      </c>
      <c r="D40" s="2">
        <v>13</v>
      </c>
      <c r="E40" s="2">
        <v>7074.84</v>
      </c>
      <c r="F40" s="63">
        <v>4264.74</v>
      </c>
      <c r="G40" s="64">
        <f t="shared" si="2"/>
        <v>147414.54</v>
      </c>
      <c r="H40" s="65">
        <v>0.14019999999999999</v>
      </c>
      <c r="I40" s="134">
        <v>0.2288</v>
      </c>
      <c r="J40" s="66">
        <f t="shared" si="3"/>
        <v>172994.18604</v>
      </c>
    </row>
    <row r="41" spans="1:10" ht="16.149999999999999" thickBot="1" x14ac:dyDescent="0.3">
      <c r="A41" s="159"/>
      <c r="B41" s="67" t="s">
        <v>78</v>
      </c>
      <c r="C41" s="68"/>
      <c r="D41" s="68"/>
      <c r="E41" s="69"/>
      <c r="F41" s="69"/>
      <c r="G41" s="27">
        <f>SUM(G26:G40)</f>
        <v>1543905.5632</v>
      </c>
      <c r="H41" s="70"/>
      <c r="I41" s="70"/>
      <c r="J41" s="28">
        <f>SUM(J26:J40)</f>
        <v>1796951.6592816401</v>
      </c>
    </row>
    <row r="42" spans="1:10" ht="15.6" thickBot="1" x14ac:dyDescent="0.3">
      <c r="A42" s="155"/>
      <c r="B42" s="71"/>
      <c r="C42" s="72"/>
      <c r="D42" s="73"/>
      <c r="E42" s="74"/>
      <c r="F42" s="74"/>
      <c r="G42" s="75"/>
      <c r="H42" s="75"/>
      <c r="I42" s="138"/>
      <c r="J42" s="76"/>
    </row>
    <row r="43" spans="1:10" ht="16.5" thickBot="1" x14ac:dyDescent="0.25">
      <c r="A43" s="155" t="s">
        <v>79</v>
      </c>
      <c r="B43" s="48" t="s">
        <v>80</v>
      </c>
      <c r="C43" s="48"/>
      <c r="D43" s="48"/>
      <c r="E43" s="48"/>
      <c r="F43" s="48"/>
      <c r="G43" s="77"/>
      <c r="H43" s="77"/>
      <c r="I43" s="138"/>
      <c r="J43" s="76"/>
    </row>
    <row r="44" spans="1:10" ht="15.75" x14ac:dyDescent="0.2">
      <c r="A44" s="160" t="s">
        <v>81</v>
      </c>
      <c r="B44" s="78" t="s">
        <v>82</v>
      </c>
      <c r="C44" s="79"/>
      <c r="D44" s="80"/>
      <c r="E44" s="81"/>
      <c r="F44" s="82"/>
      <c r="G44" s="83"/>
      <c r="H44" s="83"/>
      <c r="I44" s="139"/>
      <c r="J44" s="84"/>
    </row>
    <row r="45" spans="1:10" x14ac:dyDescent="0.25">
      <c r="A45" s="157" t="s">
        <v>83</v>
      </c>
      <c r="B45" s="35" t="s">
        <v>84</v>
      </c>
      <c r="C45" s="57" t="s">
        <v>37</v>
      </c>
      <c r="D45" s="58">
        <v>18</v>
      </c>
      <c r="E45" s="59">
        <v>476.65020000000004</v>
      </c>
      <c r="F45" s="59">
        <v>227.14945149000002</v>
      </c>
      <c r="G45" s="60">
        <f t="shared" ref="G45:G112" si="4">D45*(E45+F45)</f>
        <v>12668.393726820002</v>
      </c>
      <c r="H45" s="60"/>
      <c r="I45" s="134">
        <v>0.2288</v>
      </c>
      <c r="J45" s="22">
        <f t="shared" ref="J45:J59" si="5">G45*(1+I45)</f>
        <v>15566.922211516421</v>
      </c>
    </row>
    <row r="46" spans="1:10" x14ac:dyDescent="0.25">
      <c r="A46" s="157" t="s">
        <v>85</v>
      </c>
      <c r="B46" s="35" t="s">
        <v>86</v>
      </c>
      <c r="C46" s="57" t="s">
        <v>37</v>
      </c>
      <c r="D46" s="58">
        <v>9</v>
      </c>
      <c r="E46" s="59">
        <v>419.654</v>
      </c>
      <c r="F46" s="59">
        <v>199.98769730000001</v>
      </c>
      <c r="G46" s="60">
        <f t="shared" si="4"/>
        <v>5576.7752756999998</v>
      </c>
      <c r="H46" s="60"/>
      <c r="I46" s="134">
        <v>0.2288</v>
      </c>
      <c r="J46" s="22">
        <f t="shared" si="5"/>
        <v>6852.7414587801604</v>
      </c>
    </row>
    <row r="47" spans="1:10" x14ac:dyDescent="0.25">
      <c r="A47" s="157" t="s">
        <v>87</v>
      </c>
      <c r="B47" s="35" t="s">
        <v>88</v>
      </c>
      <c r="C47" s="57" t="s">
        <v>89</v>
      </c>
      <c r="D47" s="58">
        <v>112</v>
      </c>
      <c r="E47" s="59">
        <v>2014.0106000000001</v>
      </c>
      <c r="F47" s="59">
        <v>959.78435147000005</v>
      </c>
      <c r="G47" s="60">
        <f t="shared" si="4"/>
        <v>333065.03456464002</v>
      </c>
      <c r="H47" s="60"/>
      <c r="I47" s="134">
        <v>0.2288</v>
      </c>
      <c r="J47" s="22">
        <f t="shared" si="5"/>
        <v>409270.31447302969</v>
      </c>
    </row>
    <row r="48" spans="1:10" x14ac:dyDescent="0.25">
      <c r="A48" s="157" t="s">
        <v>90</v>
      </c>
      <c r="B48" s="85" t="s">
        <v>91</v>
      </c>
      <c r="C48" s="57" t="s">
        <v>37</v>
      </c>
      <c r="D48" s="58">
        <v>4</v>
      </c>
      <c r="E48" s="59">
        <v>603.52160000000003</v>
      </c>
      <c r="F48" s="59">
        <v>287.61049592000006</v>
      </c>
      <c r="G48" s="60">
        <f t="shared" si="4"/>
        <v>3564.5283836800004</v>
      </c>
      <c r="H48" s="60"/>
      <c r="I48" s="134">
        <v>0.2288</v>
      </c>
      <c r="J48" s="22">
        <f t="shared" si="5"/>
        <v>4380.0924778659846</v>
      </c>
    </row>
    <row r="49" spans="1:10" x14ac:dyDescent="0.25">
      <c r="A49" s="157" t="s">
        <v>92</v>
      </c>
      <c r="B49" s="85" t="s">
        <v>93</v>
      </c>
      <c r="C49" s="57" t="s">
        <v>37</v>
      </c>
      <c r="D49" s="58">
        <v>4</v>
      </c>
      <c r="E49" s="59">
        <v>291.53179999999998</v>
      </c>
      <c r="F49" s="59">
        <v>138.93057940999998</v>
      </c>
      <c r="G49" s="60">
        <f t="shared" si="4"/>
        <v>1721.8495176399997</v>
      </c>
      <c r="H49" s="60"/>
      <c r="I49" s="134">
        <v>0.2288</v>
      </c>
      <c r="J49" s="22">
        <f t="shared" si="5"/>
        <v>2115.8086872760318</v>
      </c>
    </row>
    <row r="50" spans="1:10" x14ac:dyDescent="0.25">
      <c r="A50" s="157" t="s">
        <v>94</v>
      </c>
      <c r="B50" s="85" t="s">
        <v>95</v>
      </c>
      <c r="C50" s="57" t="s">
        <v>37</v>
      </c>
      <c r="D50" s="58">
        <v>4</v>
      </c>
      <c r="E50" s="59">
        <v>206.00040000000001</v>
      </c>
      <c r="F50" s="59">
        <v>98.17026798000002</v>
      </c>
      <c r="G50" s="60">
        <f t="shared" si="4"/>
        <v>1216.6826719200001</v>
      </c>
      <c r="H50" s="60"/>
      <c r="I50" s="134">
        <v>0.2288</v>
      </c>
      <c r="J50" s="22">
        <f t="shared" si="5"/>
        <v>1495.0596672552963</v>
      </c>
    </row>
    <row r="51" spans="1:10" x14ac:dyDescent="0.25">
      <c r="A51" s="157" t="s">
        <v>96</v>
      </c>
      <c r="B51" s="85" t="s">
        <v>97</v>
      </c>
      <c r="C51" s="57" t="s">
        <v>89</v>
      </c>
      <c r="D51" s="58">
        <v>27</v>
      </c>
      <c r="E51" s="59">
        <v>373.07760000000002</v>
      </c>
      <c r="F51" s="59">
        <v>177.79153812000001</v>
      </c>
      <c r="G51" s="60">
        <f t="shared" si="4"/>
        <v>14873.466729240001</v>
      </c>
      <c r="H51" s="60"/>
      <c r="I51" s="134">
        <v>0.2288</v>
      </c>
      <c r="J51" s="22">
        <f t="shared" si="5"/>
        <v>18276.515916890115</v>
      </c>
    </row>
    <row r="52" spans="1:10" x14ac:dyDescent="0.25">
      <c r="A52" s="157" t="s">
        <v>98</v>
      </c>
      <c r="B52" s="85" t="s">
        <v>99</v>
      </c>
      <c r="C52" s="57" t="s">
        <v>37</v>
      </c>
      <c r="D52" s="58">
        <v>4</v>
      </c>
      <c r="E52" s="59">
        <v>216.22940000000003</v>
      </c>
      <c r="F52" s="59">
        <v>103.04493653000002</v>
      </c>
      <c r="G52" s="60">
        <f t="shared" si="4"/>
        <v>1277.0973461200001</v>
      </c>
      <c r="H52" s="60"/>
      <c r="I52" s="134">
        <v>0.2288</v>
      </c>
      <c r="J52" s="22">
        <f t="shared" si="5"/>
        <v>1569.2972189122563</v>
      </c>
    </row>
    <row r="53" spans="1:10" x14ac:dyDescent="0.25">
      <c r="A53" s="157" t="s">
        <v>100</v>
      </c>
      <c r="B53" s="85" t="s">
        <v>101</v>
      </c>
      <c r="C53" s="57" t="s">
        <v>37</v>
      </c>
      <c r="D53" s="58">
        <v>4</v>
      </c>
      <c r="E53" s="59">
        <v>133.8674</v>
      </c>
      <c r="F53" s="59">
        <v>63.795014630000004</v>
      </c>
      <c r="G53" s="60">
        <f t="shared" si="4"/>
        <v>790.64965852</v>
      </c>
      <c r="H53" s="60"/>
      <c r="I53" s="134">
        <v>0.2288</v>
      </c>
      <c r="J53" s="22">
        <f t="shared" si="5"/>
        <v>971.55030038937605</v>
      </c>
    </row>
    <row r="54" spans="1:10" x14ac:dyDescent="0.25">
      <c r="A54" s="157" t="s">
        <v>102</v>
      </c>
      <c r="B54" s="85" t="s">
        <v>103</v>
      </c>
      <c r="C54" s="57" t="s">
        <v>37</v>
      </c>
      <c r="D54" s="58">
        <v>6</v>
      </c>
      <c r="E54" s="59">
        <v>42.325800000000001</v>
      </c>
      <c r="F54" s="59">
        <v>20.170519710000001</v>
      </c>
      <c r="G54" s="60">
        <f t="shared" si="4"/>
        <v>374.97791826000002</v>
      </c>
      <c r="H54" s="60"/>
      <c r="I54" s="134">
        <v>0.2288</v>
      </c>
      <c r="J54" s="22">
        <f t="shared" si="5"/>
        <v>460.77286595788809</v>
      </c>
    </row>
    <row r="55" spans="1:10" x14ac:dyDescent="0.25">
      <c r="A55" s="157" t="s">
        <v>104</v>
      </c>
      <c r="B55" s="85" t="s">
        <v>105</v>
      </c>
      <c r="C55" s="57" t="s">
        <v>37</v>
      </c>
      <c r="D55" s="58">
        <v>25</v>
      </c>
      <c r="E55" s="59">
        <v>49.321800000000003</v>
      </c>
      <c r="F55" s="59">
        <v>23.504489910000004</v>
      </c>
      <c r="G55" s="60">
        <f t="shared" si="4"/>
        <v>1820.6572477500004</v>
      </c>
      <c r="H55" s="60"/>
      <c r="I55" s="134">
        <v>0.2288</v>
      </c>
      <c r="J55" s="22">
        <f t="shared" si="5"/>
        <v>2237.2236260352006</v>
      </c>
    </row>
    <row r="56" spans="1:10" x14ac:dyDescent="0.25">
      <c r="A56" s="157" t="s">
        <v>106</v>
      </c>
      <c r="B56" s="85" t="s">
        <v>107</v>
      </c>
      <c r="C56" s="57" t="s">
        <v>37</v>
      </c>
      <c r="D56" s="58">
        <v>87</v>
      </c>
      <c r="E56" s="59">
        <v>286.25300000000004</v>
      </c>
      <c r="F56" s="59">
        <v>136.41494735000003</v>
      </c>
      <c r="G56" s="60">
        <f t="shared" si="4"/>
        <v>36772.111419450004</v>
      </c>
      <c r="H56" s="60"/>
      <c r="I56" s="134">
        <v>0.2288</v>
      </c>
      <c r="J56" s="22">
        <f t="shared" si="5"/>
        <v>45185.570512220169</v>
      </c>
    </row>
    <row r="57" spans="1:10" x14ac:dyDescent="0.25">
      <c r="A57" s="157" t="s">
        <v>108</v>
      </c>
      <c r="B57" s="85" t="s">
        <v>109</v>
      </c>
      <c r="C57" s="57" t="s">
        <v>37</v>
      </c>
      <c r="D57" s="58">
        <v>6</v>
      </c>
      <c r="E57" s="59">
        <v>1681.5840000000003</v>
      </c>
      <c r="F57" s="59">
        <v>801.36520080000014</v>
      </c>
      <c r="G57" s="60">
        <f>D57*(E57+F57)</f>
        <v>14897.695204800004</v>
      </c>
      <c r="H57" s="60"/>
      <c r="I57" s="134">
        <v>0.2288</v>
      </c>
      <c r="J57" s="22">
        <f t="shared" si="5"/>
        <v>18306.287867658248</v>
      </c>
    </row>
    <row r="58" spans="1:10" x14ac:dyDescent="0.25">
      <c r="A58" s="157" t="s">
        <v>110</v>
      </c>
      <c r="B58" s="85" t="s">
        <v>111</v>
      </c>
      <c r="C58" s="57" t="s">
        <v>37</v>
      </c>
      <c r="D58" s="58">
        <v>5</v>
      </c>
      <c r="E58" s="59">
        <v>210.19800000000004</v>
      </c>
      <c r="F58" s="59">
        <v>100.17065010000002</v>
      </c>
      <c r="G58" s="60">
        <f>D58*(E58+F58)</f>
        <v>1551.8432505000005</v>
      </c>
      <c r="H58" s="60"/>
      <c r="I58" s="134">
        <v>0.2288</v>
      </c>
      <c r="J58" s="22">
        <f t="shared" si="5"/>
        <v>1906.9049862144009</v>
      </c>
    </row>
    <row r="59" spans="1:10" x14ac:dyDescent="0.25">
      <c r="A59" s="157" t="s">
        <v>112</v>
      </c>
      <c r="B59" s="85" t="s">
        <v>113</v>
      </c>
      <c r="C59" s="57" t="s">
        <v>37</v>
      </c>
      <c r="D59" s="58">
        <v>4</v>
      </c>
      <c r="E59" s="59">
        <v>928.01940000000002</v>
      </c>
      <c r="F59" s="59">
        <v>442.25114703000003</v>
      </c>
      <c r="G59" s="60">
        <f t="shared" si="4"/>
        <v>5481.08218812</v>
      </c>
      <c r="H59" s="60"/>
      <c r="I59" s="134">
        <v>0.2288</v>
      </c>
      <c r="J59" s="22">
        <f t="shared" si="5"/>
        <v>6735.1537927618565</v>
      </c>
    </row>
    <row r="60" spans="1:10" ht="15.75" x14ac:dyDescent="0.2">
      <c r="A60" s="157"/>
      <c r="B60" s="78" t="s">
        <v>114</v>
      </c>
      <c r="C60" s="57"/>
      <c r="D60" s="58"/>
      <c r="E60" s="59"/>
      <c r="F60" s="59"/>
      <c r="G60" s="86">
        <f>SUM(G45:G59)</f>
        <v>435652.84510315995</v>
      </c>
      <c r="H60" s="86"/>
      <c r="I60" s="140"/>
      <c r="J60" s="87">
        <f>SUM(J45:J59)</f>
        <v>535330.21606276312</v>
      </c>
    </row>
    <row r="61" spans="1:10" ht="15.6" x14ac:dyDescent="0.25">
      <c r="A61" s="157"/>
      <c r="B61" s="78"/>
      <c r="C61" s="57"/>
      <c r="D61" s="58"/>
      <c r="E61" s="59"/>
      <c r="F61" s="59"/>
      <c r="G61" s="86"/>
      <c r="H61" s="86"/>
      <c r="I61" s="140"/>
      <c r="J61" s="87"/>
    </row>
    <row r="62" spans="1:10" ht="15.75" x14ac:dyDescent="0.2">
      <c r="A62" s="157" t="s">
        <v>115</v>
      </c>
      <c r="B62" s="78" t="s">
        <v>116</v>
      </c>
      <c r="C62" s="57"/>
      <c r="D62" s="58"/>
      <c r="E62" s="59"/>
      <c r="F62" s="59"/>
      <c r="G62" s="60"/>
      <c r="H62" s="60"/>
      <c r="I62" s="134"/>
      <c r="J62" s="22"/>
    </row>
    <row r="63" spans="1:10" x14ac:dyDescent="0.25">
      <c r="A63" s="157" t="s">
        <v>117</v>
      </c>
      <c r="B63" s="85" t="s">
        <v>88</v>
      </c>
      <c r="C63" s="57" t="s">
        <v>89</v>
      </c>
      <c r="D63" s="58">
        <v>3</v>
      </c>
      <c r="E63" s="59">
        <v>2014.0106000000001</v>
      </c>
      <c r="F63" s="59">
        <v>959.78435147000005</v>
      </c>
      <c r="G63" s="60">
        <f t="shared" si="4"/>
        <v>8921.3848544100001</v>
      </c>
      <c r="H63" s="60"/>
      <c r="I63" s="134">
        <v>0.2288</v>
      </c>
      <c r="J63" s="22">
        <f t="shared" ref="J63:J84" si="6">G63*(1+I63)</f>
        <v>10962.597709099009</v>
      </c>
    </row>
    <row r="64" spans="1:10" x14ac:dyDescent="0.25">
      <c r="A64" s="157" t="s">
        <v>118</v>
      </c>
      <c r="B64" s="85" t="s">
        <v>119</v>
      </c>
      <c r="C64" s="57" t="s">
        <v>37</v>
      </c>
      <c r="D64" s="58">
        <v>48</v>
      </c>
      <c r="E64" s="59">
        <v>364.61880000000002</v>
      </c>
      <c r="F64" s="59">
        <v>173.76046506000003</v>
      </c>
      <c r="G64" s="60">
        <f t="shared" si="4"/>
        <v>25842.204722880004</v>
      </c>
      <c r="H64" s="60"/>
      <c r="I64" s="134">
        <v>0.2288</v>
      </c>
      <c r="J64" s="22">
        <f t="shared" si="6"/>
        <v>31754.901163474951</v>
      </c>
    </row>
    <row r="65" spans="1:10" x14ac:dyDescent="0.25">
      <c r="A65" s="157" t="s">
        <v>120</v>
      </c>
      <c r="B65" s="85" t="s">
        <v>121</v>
      </c>
      <c r="C65" s="57" t="s">
        <v>37</v>
      </c>
      <c r="D65" s="58">
        <v>4</v>
      </c>
      <c r="E65" s="59">
        <v>2364.2240000000002</v>
      </c>
      <c r="F65" s="59">
        <v>1126.6798688000001</v>
      </c>
      <c r="G65" s="60">
        <f t="shared" si="4"/>
        <v>13963.6154752</v>
      </c>
      <c r="H65" s="60"/>
      <c r="I65" s="134">
        <v>0.2288</v>
      </c>
      <c r="J65" s="22">
        <f t="shared" si="6"/>
        <v>17158.490695925761</v>
      </c>
    </row>
    <row r="66" spans="1:10" x14ac:dyDescent="0.25">
      <c r="A66" s="157" t="s">
        <v>122</v>
      </c>
      <c r="B66" s="85" t="s">
        <v>123</v>
      </c>
      <c r="C66" s="57" t="s">
        <v>37</v>
      </c>
      <c r="D66" s="58">
        <v>8</v>
      </c>
      <c r="E66" s="59">
        <v>1152.8666000000001</v>
      </c>
      <c r="F66" s="59">
        <v>549.40292867000005</v>
      </c>
      <c r="G66" s="60">
        <f>D66*(E66+F66)</f>
        <v>13618.15622936</v>
      </c>
      <c r="H66" s="60"/>
      <c r="I66" s="134">
        <v>0.2288</v>
      </c>
      <c r="J66" s="22">
        <f t="shared" si="6"/>
        <v>16733.990374637571</v>
      </c>
    </row>
    <row r="67" spans="1:10" x14ac:dyDescent="0.25">
      <c r="A67" s="157" t="s">
        <v>124</v>
      </c>
      <c r="B67" s="35" t="s">
        <v>125</v>
      </c>
      <c r="C67" s="57" t="s">
        <v>37</v>
      </c>
      <c r="D67" s="58">
        <v>4</v>
      </c>
      <c r="E67" s="59">
        <v>548.00940000000003</v>
      </c>
      <c r="F67" s="59">
        <v>261.15594753000005</v>
      </c>
      <c r="G67" s="60">
        <f t="shared" si="4"/>
        <v>3236.6613901200003</v>
      </c>
      <c r="H67" s="60"/>
      <c r="I67" s="134">
        <v>0.2288</v>
      </c>
      <c r="J67" s="22">
        <f t="shared" si="6"/>
        <v>3977.2095161794568</v>
      </c>
    </row>
    <row r="68" spans="1:10" x14ac:dyDescent="0.25">
      <c r="A68" s="157" t="s">
        <v>126</v>
      </c>
      <c r="B68" s="35" t="s">
        <v>127</v>
      </c>
      <c r="C68" s="57" t="s">
        <v>37</v>
      </c>
      <c r="D68" s="58">
        <v>8</v>
      </c>
      <c r="E68" s="59">
        <v>1865.7908000000002</v>
      </c>
      <c r="F68" s="59">
        <v>889.1496464600001</v>
      </c>
      <c r="G68" s="60">
        <f t="shared" si="4"/>
        <v>22039.523571680002</v>
      </c>
      <c r="H68" s="60"/>
      <c r="I68" s="134">
        <v>0.2288</v>
      </c>
      <c r="J68" s="22">
        <f t="shared" si="6"/>
        <v>27082.16656488039</v>
      </c>
    </row>
    <row r="69" spans="1:10" x14ac:dyDescent="0.25">
      <c r="A69" s="157" t="s">
        <v>128</v>
      </c>
      <c r="B69" s="35" t="s">
        <v>93</v>
      </c>
      <c r="C69" s="57" t="s">
        <v>37</v>
      </c>
      <c r="D69" s="58">
        <v>4</v>
      </c>
      <c r="E69" s="59">
        <v>291.53179999999998</v>
      </c>
      <c r="F69" s="59">
        <v>138.93057940999998</v>
      </c>
      <c r="G69" s="60">
        <f t="shared" si="4"/>
        <v>1721.8495176399997</v>
      </c>
      <c r="H69" s="60"/>
      <c r="I69" s="134">
        <v>0.2288</v>
      </c>
      <c r="J69" s="22">
        <f t="shared" si="6"/>
        <v>2115.8086872760318</v>
      </c>
    </row>
    <row r="70" spans="1:10" x14ac:dyDescent="0.25">
      <c r="A70" s="157" t="s">
        <v>129</v>
      </c>
      <c r="B70" s="35" t="s">
        <v>130</v>
      </c>
      <c r="C70" s="57" t="s">
        <v>37</v>
      </c>
      <c r="D70" s="58">
        <v>4</v>
      </c>
      <c r="E70" s="59">
        <v>178.49340000000001</v>
      </c>
      <c r="F70" s="59">
        <v>85.06170333</v>
      </c>
      <c r="G70" s="60">
        <f t="shared" si="4"/>
        <v>1054.22041332</v>
      </c>
      <c r="H70" s="60"/>
      <c r="I70" s="134">
        <v>0.2288</v>
      </c>
      <c r="J70" s="22">
        <f t="shared" si="6"/>
        <v>1295.4260438876161</v>
      </c>
    </row>
    <row r="71" spans="1:10" x14ac:dyDescent="0.25">
      <c r="A71" s="157" t="s">
        <v>131</v>
      </c>
      <c r="B71" s="85" t="s">
        <v>132</v>
      </c>
      <c r="C71" s="57" t="s">
        <v>37</v>
      </c>
      <c r="D71" s="58">
        <v>3</v>
      </c>
      <c r="E71" s="59">
        <v>155.78820000000002</v>
      </c>
      <c r="F71" s="59">
        <v>74.241454590000018</v>
      </c>
      <c r="G71" s="60">
        <f t="shared" si="4"/>
        <v>690.08896377000008</v>
      </c>
      <c r="H71" s="60"/>
      <c r="I71" s="134">
        <v>0.2288</v>
      </c>
      <c r="J71" s="22">
        <f t="shared" si="6"/>
        <v>847.98131868057612</v>
      </c>
    </row>
    <row r="72" spans="1:10" x14ac:dyDescent="0.25">
      <c r="A72" s="157" t="s">
        <v>133</v>
      </c>
      <c r="B72" s="85" t="s">
        <v>134</v>
      </c>
      <c r="C72" s="57" t="s">
        <v>37</v>
      </c>
      <c r="D72" s="58">
        <v>8</v>
      </c>
      <c r="E72" s="59">
        <v>77.952400000000011</v>
      </c>
      <c r="F72" s="59">
        <v>37.148510380000005</v>
      </c>
      <c r="G72" s="60">
        <f t="shared" si="4"/>
        <v>920.80728304000013</v>
      </c>
      <c r="H72" s="60"/>
      <c r="I72" s="134">
        <v>0.2288</v>
      </c>
      <c r="J72" s="22">
        <f t="shared" si="6"/>
        <v>1131.4879893995524</v>
      </c>
    </row>
    <row r="73" spans="1:10" x14ac:dyDescent="0.25">
      <c r="A73" s="157" t="s">
        <v>135</v>
      </c>
      <c r="B73" s="35" t="s">
        <v>136</v>
      </c>
      <c r="C73" s="57" t="s">
        <v>37</v>
      </c>
      <c r="D73" s="58">
        <v>8</v>
      </c>
      <c r="E73" s="59">
        <v>43.290400000000005</v>
      </c>
      <c r="F73" s="59">
        <v>20.630203480000002</v>
      </c>
      <c r="G73" s="60">
        <f t="shared" si="4"/>
        <v>511.36482784000009</v>
      </c>
      <c r="H73" s="60"/>
      <c r="I73" s="134">
        <v>0.2288</v>
      </c>
      <c r="J73" s="22">
        <f t="shared" si="6"/>
        <v>628.36510044979218</v>
      </c>
    </row>
    <row r="74" spans="1:10" x14ac:dyDescent="0.25">
      <c r="A74" s="157" t="s">
        <v>137</v>
      </c>
      <c r="B74" s="35" t="s">
        <v>138</v>
      </c>
      <c r="C74" s="57" t="s">
        <v>89</v>
      </c>
      <c r="D74" s="58">
        <v>2</v>
      </c>
      <c r="E74" s="59">
        <v>100.18060000000001</v>
      </c>
      <c r="F74" s="59">
        <v>47.741442970000008</v>
      </c>
      <c r="G74" s="60">
        <f t="shared" si="4"/>
        <v>295.84408594000001</v>
      </c>
      <c r="H74" s="60"/>
      <c r="I74" s="134">
        <v>0.2288</v>
      </c>
      <c r="J74" s="22">
        <f t="shared" si="6"/>
        <v>363.53321280307205</v>
      </c>
    </row>
    <row r="75" spans="1:10" x14ac:dyDescent="0.25">
      <c r="A75" s="157" t="s">
        <v>139</v>
      </c>
      <c r="B75" s="85" t="s">
        <v>140</v>
      </c>
      <c r="C75" s="57" t="s">
        <v>37</v>
      </c>
      <c r="D75" s="58">
        <v>8</v>
      </c>
      <c r="E75" s="59">
        <v>29.584600000000002</v>
      </c>
      <c r="F75" s="59">
        <v>14.098652770000001</v>
      </c>
      <c r="G75" s="60">
        <f t="shared" si="4"/>
        <v>349.46602216000002</v>
      </c>
      <c r="H75" s="60"/>
      <c r="I75" s="134">
        <v>0.2288</v>
      </c>
      <c r="J75" s="22">
        <f t="shared" si="6"/>
        <v>429.42384803020809</v>
      </c>
    </row>
    <row r="76" spans="1:10" x14ac:dyDescent="0.25">
      <c r="A76" s="157" t="s">
        <v>141</v>
      </c>
      <c r="B76" s="35" t="s">
        <v>142</v>
      </c>
      <c r="C76" s="57" t="s">
        <v>37</v>
      </c>
      <c r="D76" s="58">
        <v>16</v>
      </c>
      <c r="E76" s="59">
        <v>69.822200000000009</v>
      </c>
      <c r="F76" s="59">
        <v>33.274032890000008</v>
      </c>
      <c r="G76" s="60">
        <f t="shared" si="4"/>
        <v>1649.5397262400002</v>
      </c>
      <c r="H76" s="60"/>
      <c r="I76" s="134">
        <v>0.2288</v>
      </c>
      <c r="J76" s="22">
        <f t="shared" si="6"/>
        <v>2026.9544156037123</v>
      </c>
    </row>
    <row r="77" spans="1:10" x14ac:dyDescent="0.25">
      <c r="A77" s="157" t="s">
        <v>143</v>
      </c>
      <c r="B77" s="35" t="s">
        <v>144</v>
      </c>
      <c r="C77" s="57" t="s">
        <v>37</v>
      </c>
      <c r="D77" s="58">
        <v>8</v>
      </c>
      <c r="E77" s="59">
        <v>4.8654000000000002</v>
      </c>
      <c r="F77" s="59">
        <v>2.3186247300000002</v>
      </c>
      <c r="G77" s="60">
        <f t="shared" si="4"/>
        <v>57.472197840000007</v>
      </c>
      <c r="H77" s="60"/>
      <c r="I77" s="134">
        <v>0.2288</v>
      </c>
      <c r="J77" s="22">
        <f t="shared" si="6"/>
        <v>70.62183670579202</v>
      </c>
    </row>
    <row r="78" spans="1:10" x14ac:dyDescent="0.25">
      <c r="A78" s="157" t="s">
        <v>145</v>
      </c>
      <c r="B78" s="35" t="s">
        <v>146</v>
      </c>
      <c r="C78" s="57" t="s">
        <v>37</v>
      </c>
      <c r="D78" s="58">
        <v>8</v>
      </c>
      <c r="E78" s="59">
        <v>7.3457999999999997</v>
      </c>
      <c r="F78" s="59">
        <v>3.5006687100000002</v>
      </c>
      <c r="G78" s="60">
        <f t="shared" si="4"/>
        <v>86.771749679999999</v>
      </c>
      <c r="H78" s="60"/>
      <c r="I78" s="134">
        <v>0.2288</v>
      </c>
      <c r="J78" s="22">
        <f t="shared" si="6"/>
        <v>106.62512600678401</v>
      </c>
    </row>
    <row r="79" spans="1:10" x14ac:dyDescent="0.25">
      <c r="A79" s="157" t="s">
        <v>147</v>
      </c>
      <c r="B79" s="35" t="s">
        <v>148</v>
      </c>
      <c r="C79" s="57" t="s">
        <v>37</v>
      </c>
      <c r="D79" s="58">
        <v>4</v>
      </c>
      <c r="E79" s="59">
        <v>298.50660000000005</v>
      </c>
      <c r="F79" s="59">
        <v>142.25444667000002</v>
      </c>
      <c r="G79" s="60">
        <f t="shared" si="4"/>
        <v>1763.0441866800002</v>
      </c>
      <c r="H79" s="60"/>
      <c r="I79" s="134">
        <v>0.2288</v>
      </c>
      <c r="J79" s="22">
        <f t="shared" si="6"/>
        <v>2166.4286965923843</v>
      </c>
    </row>
    <row r="80" spans="1:10" x14ac:dyDescent="0.25">
      <c r="A80" s="157" t="s">
        <v>149</v>
      </c>
      <c r="B80" s="35" t="s">
        <v>150</v>
      </c>
      <c r="C80" s="57" t="s">
        <v>37</v>
      </c>
      <c r="D80" s="58">
        <v>4</v>
      </c>
      <c r="E80" s="59">
        <v>122.14380000000001</v>
      </c>
      <c r="F80" s="59">
        <v>58.208088810000007</v>
      </c>
      <c r="G80" s="60">
        <f t="shared" si="4"/>
        <v>721.40755524000008</v>
      </c>
      <c r="H80" s="60"/>
      <c r="I80" s="134">
        <v>0.2288</v>
      </c>
      <c r="J80" s="22">
        <f t="shared" si="6"/>
        <v>886.46560387891213</v>
      </c>
    </row>
    <row r="81" spans="1:10" x14ac:dyDescent="0.25">
      <c r="A81" s="157" t="s">
        <v>151</v>
      </c>
      <c r="B81" s="85" t="s">
        <v>152</v>
      </c>
      <c r="C81" s="57" t="s">
        <v>37</v>
      </c>
      <c r="D81" s="58">
        <v>4</v>
      </c>
      <c r="E81" s="59">
        <v>113.685</v>
      </c>
      <c r="F81" s="59">
        <v>54.177015750000002</v>
      </c>
      <c r="G81" s="60">
        <f t="shared" si="4"/>
        <v>671.44806300000005</v>
      </c>
      <c r="H81" s="60"/>
      <c r="I81" s="134">
        <v>0.2288</v>
      </c>
      <c r="J81" s="22">
        <f t="shared" si="6"/>
        <v>825.07537981440009</v>
      </c>
    </row>
    <row r="82" spans="1:10" x14ac:dyDescent="0.25">
      <c r="A82" s="157" t="s">
        <v>153</v>
      </c>
      <c r="B82" s="35" t="s">
        <v>107</v>
      </c>
      <c r="C82" s="57" t="s">
        <v>37</v>
      </c>
      <c r="D82" s="58">
        <v>2</v>
      </c>
      <c r="E82" s="59">
        <v>286.25300000000004</v>
      </c>
      <c r="F82" s="59">
        <v>136.41494735000003</v>
      </c>
      <c r="G82" s="60">
        <f t="shared" si="4"/>
        <v>845.33589470000015</v>
      </c>
      <c r="H82" s="60"/>
      <c r="I82" s="134">
        <v>0.2288</v>
      </c>
      <c r="J82" s="22">
        <f t="shared" si="6"/>
        <v>1038.7487474073603</v>
      </c>
    </row>
    <row r="83" spans="1:10" x14ac:dyDescent="0.25">
      <c r="A83" s="157" t="s">
        <v>154</v>
      </c>
      <c r="B83" s="85" t="s">
        <v>155</v>
      </c>
      <c r="C83" s="57" t="s">
        <v>37</v>
      </c>
      <c r="D83" s="58">
        <v>6</v>
      </c>
      <c r="E83" s="59">
        <v>519.33640000000003</v>
      </c>
      <c r="F83" s="59">
        <v>247.49172118000004</v>
      </c>
      <c r="G83" s="60">
        <f t="shared" si="4"/>
        <v>4600.9687270800005</v>
      </c>
      <c r="H83" s="60"/>
      <c r="I83" s="134">
        <v>0.2288</v>
      </c>
      <c r="J83" s="22">
        <f t="shared" si="6"/>
        <v>5653.6703718359049</v>
      </c>
    </row>
    <row r="84" spans="1:10" x14ac:dyDescent="0.25">
      <c r="A84" s="157" t="s">
        <v>156</v>
      </c>
      <c r="B84" s="85" t="s">
        <v>157</v>
      </c>
      <c r="C84" s="57" t="s">
        <v>37</v>
      </c>
      <c r="D84" s="58">
        <v>3</v>
      </c>
      <c r="E84" s="59">
        <v>242.47500000000002</v>
      </c>
      <c r="F84" s="59">
        <v>115.55237625000001</v>
      </c>
      <c r="G84" s="60">
        <f t="shared" si="4"/>
        <v>1074.08212875</v>
      </c>
      <c r="H84" s="60"/>
      <c r="I84" s="134">
        <v>0.2288</v>
      </c>
      <c r="J84" s="22">
        <f t="shared" si="6"/>
        <v>1319.8321198080002</v>
      </c>
    </row>
    <row r="85" spans="1:10" ht="15.75" x14ac:dyDescent="0.2">
      <c r="A85" s="157"/>
      <c r="B85" s="78" t="s">
        <v>158</v>
      </c>
      <c r="C85" s="88"/>
      <c r="D85" s="89"/>
      <c r="E85" s="90"/>
      <c r="F85" s="90"/>
      <c r="G85" s="86">
        <f>SUM(G63:G84)</f>
        <v>104635.25758657002</v>
      </c>
      <c r="H85" s="86"/>
      <c r="I85" s="140"/>
      <c r="J85" s="87">
        <f>SUM(J63:J84)</f>
        <v>128575.80452237722</v>
      </c>
    </row>
    <row r="86" spans="1:10" x14ac:dyDescent="0.25">
      <c r="A86" s="157"/>
      <c r="B86" s="85"/>
      <c r="C86" s="57"/>
      <c r="D86" s="58"/>
      <c r="E86" s="59"/>
      <c r="F86" s="59"/>
      <c r="G86" s="60"/>
      <c r="H86" s="60"/>
      <c r="I86" s="134"/>
      <c r="J86" s="22"/>
    </row>
    <row r="87" spans="1:10" ht="15.75" x14ac:dyDescent="0.2">
      <c r="A87" s="157" t="s">
        <v>159</v>
      </c>
      <c r="B87" s="10" t="s">
        <v>160</v>
      </c>
      <c r="C87" s="57"/>
      <c r="D87" s="58"/>
      <c r="E87" s="59"/>
      <c r="F87" s="59"/>
      <c r="G87" s="60"/>
      <c r="H87" s="60"/>
      <c r="I87" s="134"/>
      <c r="J87" s="22"/>
    </row>
    <row r="88" spans="1:10" x14ac:dyDescent="0.25">
      <c r="A88" s="157" t="s">
        <v>161</v>
      </c>
      <c r="B88" s="35" t="s">
        <v>88</v>
      </c>
      <c r="C88" s="57" t="s">
        <v>89</v>
      </c>
      <c r="D88" s="58">
        <v>2</v>
      </c>
      <c r="E88" s="59">
        <v>2014.0106000000001</v>
      </c>
      <c r="F88" s="59">
        <v>959.78435147000005</v>
      </c>
      <c r="G88" s="60">
        <f t="shared" si="4"/>
        <v>5947.5899029400007</v>
      </c>
      <c r="H88" s="60"/>
      <c r="I88" s="134">
        <v>0.2288</v>
      </c>
      <c r="J88" s="22">
        <f t="shared" ref="J88:J104" si="7">G88*(1+I88)</f>
        <v>7308.3984727326733</v>
      </c>
    </row>
    <row r="89" spans="1:10" x14ac:dyDescent="0.25">
      <c r="A89" s="157" t="s">
        <v>162</v>
      </c>
      <c r="B89" s="85" t="s">
        <v>119</v>
      </c>
      <c r="C89" s="57" t="s">
        <v>37</v>
      </c>
      <c r="D89" s="58">
        <v>6</v>
      </c>
      <c r="E89" s="59">
        <v>364.61880000000002</v>
      </c>
      <c r="F89" s="59">
        <v>173.76046506000003</v>
      </c>
      <c r="G89" s="60">
        <f t="shared" si="4"/>
        <v>3230.2755903600005</v>
      </c>
      <c r="H89" s="60"/>
      <c r="I89" s="134">
        <v>0.2288</v>
      </c>
      <c r="J89" s="22">
        <f t="shared" si="7"/>
        <v>3969.3626454343689</v>
      </c>
    </row>
    <row r="90" spans="1:10" x14ac:dyDescent="0.25">
      <c r="A90" s="157" t="s">
        <v>163</v>
      </c>
      <c r="B90" s="85" t="s">
        <v>121</v>
      </c>
      <c r="C90" s="57" t="s">
        <v>37</v>
      </c>
      <c r="D90" s="58">
        <v>1</v>
      </c>
      <c r="E90" s="59">
        <v>2364.2240000000002</v>
      </c>
      <c r="F90" s="59">
        <v>1126.6798688000001</v>
      </c>
      <c r="G90" s="60">
        <f t="shared" si="4"/>
        <v>3490.9038688000001</v>
      </c>
      <c r="H90" s="60"/>
      <c r="I90" s="134">
        <v>0.2288</v>
      </c>
      <c r="J90" s="22">
        <f t="shared" si="7"/>
        <v>4289.6226739814401</v>
      </c>
    </row>
    <row r="91" spans="1:10" x14ac:dyDescent="0.25">
      <c r="A91" s="157" t="s">
        <v>164</v>
      </c>
      <c r="B91" s="85" t="s">
        <v>123</v>
      </c>
      <c r="C91" s="57" t="s">
        <v>37</v>
      </c>
      <c r="D91" s="58">
        <v>2</v>
      </c>
      <c r="E91" s="59">
        <v>1152.8666000000001</v>
      </c>
      <c r="F91" s="59">
        <v>549.40292867000005</v>
      </c>
      <c r="G91" s="60">
        <f t="shared" si="4"/>
        <v>3404.53905734</v>
      </c>
      <c r="H91" s="60"/>
      <c r="I91" s="134">
        <v>0.2288</v>
      </c>
      <c r="J91" s="22">
        <f t="shared" si="7"/>
        <v>4183.4975936593928</v>
      </c>
    </row>
    <row r="92" spans="1:10" x14ac:dyDescent="0.25">
      <c r="A92" s="157" t="s">
        <v>165</v>
      </c>
      <c r="B92" s="85" t="s">
        <v>127</v>
      </c>
      <c r="C92" s="57" t="s">
        <v>37</v>
      </c>
      <c r="D92" s="58">
        <v>2</v>
      </c>
      <c r="E92" s="59">
        <v>1865.7908000000002</v>
      </c>
      <c r="F92" s="59">
        <v>889.1496464600001</v>
      </c>
      <c r="G92" s="60">
        <f t="shared" si="4"/>
        <v>5509.8808929200004</v>
      </c>
      <c r="H92" s="60"/>
      <c r="I92" s="134">
        <v>0.2288</v>
      </c>
      <c r="J92" s="22">
        <f t="shared" si="7"/>
        <v>6770.5416412200975</v>
      </c>
    </row>
    <row r="93" spans="1:10" x14ac:dyDescent="0.25">
      <c r="A93" s="157" t="s">
        <v>166</v>
      </c>
      <c r="B93" s="35" t="s">
        <v>134</v>
      </c>
      <c r="C93" s="57" t="s">
        <v>37</v>
      </c>
      <c r="D93" s="58">
        <v>3</v>
      </c>
      <c r="E93" s="59">
        <v>77.952400000000011</v>
      </c>
      <c r="F93" s="59">
        <v>37.148510380000005</v>
      </c>
      <c r="G93" s="60">
        <f t="shared" si="4"/>
        <v>345.30273114000005</v>
      </c>
      <c r="H93" s="60"/>
      <c r="I93" s="134">
        <v>0.2288</v>
      </c>
      <c r="J93" s="22">
        <f t="shared" si="7"/>
        <v>424.30799602483211</v>
      </c>
    </row>
    <row r="94" spans="1:10" x14ac:dyDescent="0.25">
      <c r="A94" s="157" t="s">
        <v>167</v>
      </c>
      <c r="B94" s="85" t="s">
        <v>168</v>
      </c>
      <c r="C94" s="57" t="s">
        <v>37</v>
      </c>
      <c r="D94" s="58">
        <v>3</v>
      </c>
      <c r="E94" s="59">
        <v>6.8370000000000006</v>
      </c>
      <c r="F94" s="59">
        <v>3.2581981500000001</v>
      </c>
      <c r="G94" s="60">
        <f t="shared" si="4"/>
        <v>30.285594450000005</v>
      </c>
      <c r="H94" s="60"/>
      <c r="I94" s="134">
        <v>0.2288</v>
      </c>
      <c r="J94" s="22">
        <f t="shared" si="7"/>
        <v>37.214938460160006</v>
      </c>
    </row>
    <row r="95" spans="1:10" x14ac:dyDescent="0.25">
      <c r="A95" s="157" t="s">
        <v>169</v>
      </c>
      <c r="B95" s="85" t="s">
        <v>138</v>
      </c>
      <c r="C95" s="57" t="s">
        <v>89</v>
      </c>
      <c r="D95" s="58">
        <v>1</v>
      </c>
      <c r="E95" s="59">
        <v>100.18060000000001</v>
      </c>
      <c r="F95" s="59">
        <v>47.741442970000008</v>
      </c>
      <c r="G95" s="60">
        <f t="shared" si="4"/>
        <v>147.92204297000001</v>
      </c>
      <c r="H95" s="60"/>
      <c r="I95" s="134">
        <v>0.2288</v>
      </c>
      <c r="J95" s="22">
        <f t="shared" si="7"/>
        <v>181.76660640153602</v>
      </c>
    </row>
    <row r="96" spans="1:10" x14ac:dyDescent="0.25">
      <c r="A96" s="157" t="s">
        <v>170</v>
      </c>
      <c r="B96" s="35" t="s">
        <v>140</v>
      </c>
      <c r="C96" s="57" t="s">
        <v>37</v>
      </c>
      <c r="D96" s="58">
        <v>1</v>
      </c>
      <c r="E96" s="59">
        <v>29.584600000000002</v>
      </c>
      <c r="F96" s="59">
        <v>14.098652770000001</v>
      </c>
      <c r="G96" s="60">
        <f t="shared" si="4"/>
        <v>43.683252770000003</v>
      </c>
      <c r="H96" s="60"/>
      <c r="I96" s="134">
        <v>0.2288</v>
      </c>
      <c r="J96" s="22">
        <f t="shared" si="7"/>
        <v>53.677981003776011</v>
      </c>
    </row>
    <row r="97" spans="1:10" x14ac:dyDescent="0.25">
      <c r="A97" s="157" t="s">
        <v>171</v>
      </c>
      <c r="B97" s="35" t="s">
        <v>142</v>
      </c>
      <c r="C97" s="57" t="s">
        <v>37</v>
      </c>
      <c r="D97" s="58">
        <v>2</v>
      </c>
      <c r="E97" s="59">
        <v>69.822200000000009</v>
      </c>
      <c r="F97" s="59">
        <v>33.274032890000008</v>
      </c>
      <c r="G97" s="60">
        <f t="shared" si="4"/>
        <v>206.19246578000002</v>
      </c>
      <c r="H97" s="60"/>
      <c r="I97" s="134">
        <v>0.2288</v>
      </c>
      <c r="J97" s="22">
        <f t="shared" si="7"/>
        <v>253.36930195046403</v>
      </c>
    </row>
    <row r="98" spans="1:10" x14ac:dyDescent="0.25">
      <c r="A98" s="157" t="s">
        <v>172</v>
      </c>
      <c r="B98" s="35" t="s">
        <v>144</v>
      </c>
      <c r="C98" s="57" t="s">
        <v>37</v>
      </c>
      <c r="D98" s="58">
        <v>1</v>
      </c>
      <c r="E98" s="59">
        <v>4.8654000000000002</v>
      </c>
      <c r="F98" s="59">
        <v>2.3186247300000002</v>
      </c>
      <c r="G98" s="60">
        <f t="shared" si="4"/>
        <v>7.1840247300000009</v>
      </c>
      <c r="H98" s="60"/>
      <c r="I98" s="134">
        <v>0.2288</v>
      </c>
      <c r="J98" s="22">
        <f t="shared" si="7"/>
        <v>8.8277295882240026</v>
      </c>
    </row>
    <row r="99" spans="1:10" x14ac:dyDescent="0.25">
      <c r="A99" s="157" t="s">
        <v>173</v>
      </c>
      <c r="B99" s="85" t="s">
        <v>146</v>
      </c>
      <c r="C99" s="57" t="s">
        <v>37</v>
      </c>
      <c r="D99" s="58">
        <v>1</v>
      </c>
      <c r="E99" s="59">
        <v>7.3457999999999997</v>
      </c>
      <c r="F99" s="59">
        <v>3.5006687100000002</v>
      </c>
      <c r="G99" s="60">
        <f t="shared" si="4"/>
        <v>10.84646871</v>
      </c>
      <c r="H99" s="60"/>
      <c r="I99" s="134">
        <v>0.2288</v>
      </c>
      <c r="J99" s="22">
        <f t="shared" si="7"/>
        <v>13.328140750848002</v>
      </c>
    </row>
    <row r="100" spans="1:10" x14ac:dyDescent="0.25">
      <c r="A100" s="157" t="s">
        <v>174</v>
      </c>
      <c r="B100" s="85" t="s">
        <v>148</v>
      </c>
      <c r="C100" s="57" t="s">
        <v>37</v>
      </c>
      <c r="D100" s="58">
        <v>1</v>
      </c>
      <c r="E100" s="59">
        <v>298.50660000000005</v>
      </c>
      <c r="F100" s="59">
        <v>142.25444667000002</v>
      </c>
      <c r="G100" s="60">
        <f t="shared" si="4"/>
        <v>440.76104667000004</v>
      </c>
      <c r="H100" s="60"/>
      <c r="I100" s="134">
        <v>0.2288</v>
      </c>
      <c r="J100" s="22">
        <f t="shared" si="7"/>
        <v>541.60717414809608</v>
      </c>
    </row>
    <row r="101" spans="1:10" x14ac:dyDescent="0.25">
      <c r="A101" s="157" t="s">
        <v>175</v>
      </c>
      <c r="B101" s="35" t="s">
        <v>150</v>
      </c>
      <c r="C101" s="57" t="s">
        <v>37</v>
      </c>
      <c r="D101" s="58">
        <v>1</v>
      </c>
      <c r="E101" s="59">
        <v>122.14380000000001</v>
      </c>
      <c r="F101" s="59">
        <v>58.208088810000007</v>
      </c>
      <c r="G101" s="60">
        <f t="shared" si="4"/>
        <v>180.35188881000002</v>
      </c>
      <c r="H101" s="60"/>
      <c r="I101" s="134">
        <v>0.2288</v>
      </c>
      <c r="J101" s="22">
        <f t="shared" si="7"/>
        <v>221.61640096972803</v>
      </c>
    </row>
    <row r="102" spans="1:10" x14ac:dyDescent="0.25">
      <c r="A102" s="157" t="s">
        <v>176</v>
      </c>
      <c r="B102" s="85" t="s">
        <v>152</v>
      </c>
      <c r="C102" s="57" t="s">
        <v>37</v>
      </c>
      <c r="D102" s="58">
        <v>1</v>
      </c>
      <c r="E102" s="59">
        <v>113.685</v>
      </c>
      <c r="F102" s="59">
        <v>54.177015750000002</v>
      </c>
      <c r="G102" s="60">
        <f t="shared" si="4"/>
        <v>167.86201575000001</v>
      </c>
      <c r="H102" s="60"/>
      <c r="I102" s="134">
        <v>0.2288</v>
      </c>
      <c r="J102" s="22">
        <f t="shared" si="7"/>
        <v>206.26884495360002</v>
      </c>
    </row>
    <row r="103" spans="1:10" x14ac:dyDescent="0.25">
      <c r="A103" s="157" t="s">
        <v>177</v>
      </c>
      <c r="B103" s="85" t="s">
        <v>111</v>
      </c>
      <c r="C103" s="57" t="s">
        <v>37</v>
      </c>
      <c r="D103" s="58">
        <v>1</v>
      </c>
      <c r="E103" s="59">
        <v>210.19800000000004</v>
      </c>
      <c r="F103" s="59">
        <v>100.17065010000002</v>
      </c>
      <c r="G103" s="60">
        <f t="shared" si="4"/>
        <v>310.36865010000008</v>
      </c>
      <c r="H103" s="60"/>
      <c r="I103" s="134">
        <v>0.2288</v>
      </c>
      <c r="J103" s="22">
        <f t="shared" si="7"/>
        <v>381.38099724288014</v>
      </c>
    </row>
    <row r="104" spans="1:10" x14ac:dyDescent="0.25">
      <c r="A104" s="157" t="s">
        <v>178</v>
      </c>
      <c r="B104" s="85" t="s">
        <v>179</v>
      </c>
      <c r="C104" s="57" t="s">
        <v>37</v>
      </c>
      <c r="D104" s="58">
        <v>1</v>
      </c>
      <c r="E104" s="59">
        <v>170.00280000000001</v>
      </c>
      <c r="F104" s="59">
        <v>81.015475860000009</v>
      </c>
      <c r="G104" s="60">
        <f t="shared" si="4"/>
        <v>251.01827586000002</v>
      </c>
      <c r="H104" s="60"/>
      <c r="I104" s="134">
        <v>0.2288</v>
      </c>
      <c r="J104" s="22">
        <f t="shared" si="7"/>
        <v>308.45125737676807</v>
      </c>
    </row>
    <row r="105" spans="1:10" ht="15.75" x14ac:dyDescent="0.2">
      <c r="A105" s="157"/>
      <c r="B105" s="78" t="s">
        <v>180</v>
      </c>
      <c r="C105" s="88"/>
      <c r="D105" s="89"/>
      <c r="E105" s="90"/>
      <c r="F105" s="90"/>
      <c r="G105" s="86">
        <f>SUM(G88:G104)</f>
        <v>23724.9677701</v>
      </c>
      <c r="H105" s="86"/>
      <c r="I105" s="140"/>
      <c r="J105" s="87">
        <f>SUM(J88:J104)</f>
        <v>29153.240395898883</v>
      </c>
    </row>
    <row r="106" spans="1:10" x14ac:dyDescent="0.25">
      <c r="A106" s="157"/>
      <c r="B106" s="85"/>
      <c r="C106" s="57"/>
      <c r="D106" s="58"/>
      <c r="E106" s="59"/>
      <c r="F106" s="59"/>
      <c r="G106" s="60"/>
      <c r="H106" s="60"/>
      <c r="I106" s="134"/>
      <c r="J106" s="22"/>
    </row>
    <row r="107" spans="1:10" ht="15.75" x14ac:dyDescent="0.2">
      <c r="A107" s="157" t="s">
        <v>181</v>
      </c>
      <c r="B107" s="78" t="s">
        <v>182</v>
      </c>
      <c r="C107" s="57"/>
      <c r="D107" s="58"/>
      <c r="E107" s="59"/>
      <c r="F107" s="59"/>
      <c r="G107" s="60"/>
      <c r="H107" s="60"/>
      <c r="I107" s="134"/>
      <c r="J107" s="22"/>
    </row>
    <row r="108" spans="1:10" x14ac:dyDescent="0.25">
      <c r="A108" s="157" t="s">
        <v>183</v>
      </c>
      <c r="B108" s="85" t="s">
        <v>88</v>
      </c>
      <c r="C108" s="57" t="s">
        <v>89</v>
      </c>
      <c r="D108" s="58">
        <v>4</v>
      </c>
      <c r="E108" s="59">
        <v>2014.0106000000001</v>
      </c>
      <c r="F108" s="59">
        <v>959.78435147000005</v>
      </c>
      <c r="G108" s="60">
        <f t="shared" si="4"/>
        <v>11895.179805880001</v>
      </c>
      <c r="H108" s="60"/>
      <c r="I108" s="134">
        <v>0.2288</v>
      </c>
      <c r="J108" s="22">
        <f>G108*(1+I108)</f>
        <v>14616.796945465347</v>
      </c>
    </row>
    <row r="109" spans="1:10" x14ac:dyDescent="0.25">
      <c r="A109" s="157" t="s">
        <v>184</v>
      </c>
      <c r="B109" s="85" t="s">
        <v>91</v>
      </c>
      <c r="C109" s="57" t="s">
        <v>37</v>
      </c>
      <c r="D109" s="58">
        <v>2</v>
      </c>
      <c r="E109" s="59">
        <v>603.52160000000003</v>
      </c>
      <c r="F109" s="59">
        <v>287.61049592000006</v>
      </c>
      <c r="G109" s="60">
        <f t="shared" si="4"/>
        <v>1782.2641918400002</v>
      </c>
      <c r="H109" s="60"/>
      <c r="I109" s="134">
        <v>0.2288</v>
      </c>
      <c r="J109" s="22">
        <f>G109*(1+I109)</f>
        <v>2190.0462389329923</v>
      </c>
    </row>
    <row r="110" spans="1:10" x14ac:dyDescent="0.25">
      <c r="A110" s="157" t="s">
        <v>185</v>
      </c>
      <c r="B110" s="85" t="s">
        <v>93</v>
      </c>
      <c r="C110" s="57" t="s">
        <v>37</v>
      </c>
      <c r="D110" s="58">
        <v>2</v>
      </c>
      <c r="E110" s="59">
        <v>291.53179999999998</v>
      </c>
      <c r="F110" s="59">
        <v>138.93057940999998</v>
      </c>
      <c r="G110" s="60">
        <f t="shared" si="4"/>
        <v>860.92475881999985</v>
      </c>
      <c r="H110" s="60"/>
      <c r="I110" s="134">
        <v>0.2288</v>
      </c>
      <c r="J110" s="22">
        <f t="shared" ref="J110:J376" si="8">G110*(1+I110)</f>
        <v>1057.9043436380159</v>
      </c>
    </row>
    <row r="111" spans="1:10" x14ac:dyDescent="0.25">
      <c r="A111" s="157" t="s">
        <v>186</v>
      </c>
      <c r="B111" s="85" t="s">
        <v>130</v>
      </c>
      <c r="C111" s="57" t="s">
        <v>37</v>
      </c>
      <c r="D111" s="58">
        <v>2</v>
      </c>
      <c r="E111" s="59">
        <v>178.49340000000001</v>
      </c>
      <c r="F111" s="59">
        <v>85.06170333</v>
      </c>
      <c r="G111" s="60">
        <f t="shared" si="4"/>
        <v>527.11020666000002</v>
      </c>
      <c r="H111" s="60"/>
      <c r="I111" s="134">
        <v>0.2288</v>
      </c>
      <c r="J111" s="22">
        <f t="shared" si="8"/>
        <v>647.71302194380803</v>
      </c>
    </row>
    <row r="112" spans="1:10" x14ac:dyDescent="0.25">
      <c r="A112" s="157" t="s">
        <v>187</v>
      </c>
      <c r="B112" s="85" t="s">
        <v>93</v>
      </c>
      <c r="C112" s="57" t="s">
        <v>37</v>
      </c>
      <c r="D112" s="58">
        <v>2</v>
      </c>
      <c r="E112" s="59">
        <v>291.53179999999998</v>
      </c>
      <c r="F112" s="59">
        <v>138.93057940999998</v>
      </c>
      <c r="G112" s="60">
        <f t="shared" si="4"/>
        <v>860.92475881999985</v>
      </c>
      <c r="H112" s="60"/>
      <c r="I112" s="134">
        <v>0.2288</v>
      </c>
      <c r="J112" s="22">
        <f t="shared" si="8"/>
        <v>1057.9043436380159</v>
      </c>
    </row>
    <row r="113" spans="1:10" x14ac:dyDescent="0.25">
      <c r="A113" s="157" t="s">
        <v>188</v>
      </c>
      <c r="B113" s="85" t="s">
        <v>189</v>
      </c>
      <c r="C113" s="57" t="s">
        <v>89</v>
      </c>
      <c r="D113" s="58">
        <v>18</v>
      </c>
      <c r="E113" s="59">
        <v>1074.3417999999999</v>
      </c>
      <c r="F113" s="59">
        <v>511.98163891000007</v>
      </c>
      <c r="G113" s="60">
        <f t="shared" ref="G113:G379" si="9">D113*(E113+F113)</f>
        <v>28553.82190038</v>
      </c>
      <c r="H113" s="60"/>
      <c r="I113" s="134">
        <v>0.2288</v>
      </c>
      <c r="J113" s="22">
        <f t="shared" si="8"/>
        <v>35086.936351186945</v>
      </c>
    </row>
    <row r="114" spans="1:10" x14ac:dyDescent="0.25">
      <c r="A114" s="157" t="s">
        <v>190</v>
      </c>
      <c r="B114" s="85" t="s">
        <v>191</v>
      </c>
      <c r="C114" s="57" t="s">
        <v>37</v>
      </c>
      <c r="D114" s="58">
        <v>6</v>
      </c>
      <c r="E114" s="59">
        <v>236.57080000000002</v>
      </c>
      <c r="F114" s="59">
        <v>112.73870746000001</v>
      </c>
      <c r="G114" s="60">
        <f t="shared" si="9"/>
        <v>2095.85704476</v>
      </c>
      <c r="H114" s="60"/>
      <c r="I114" s="134">
        <v>0.2288</v>
      </c>
      <c r="J114" s="22">
        <f t="shared" si="8"/>
        <v>2575.3891366010885</v>
      </c>
    </row>
    <row r="115" spans="1:10" x14ac:dyDescent="0.25">
      <c r="A115" s="157" t="s">
        <v>192</v>
      </c>
      <c r="B115" s="85" t="s">
        <v>95</v>
      </c>
      <c r="C115" s="57" t="s">
        <v>37</v>
      </c>
      <c r="D115" s="58">
        <v>2</v>
      </c>
      <c r="E115" s="59">
        <v>206.00040000000001</v>
      </c>
      <c r="F115" s="59">
        <v>98.17026798000002</v>
      </c>
      <c r="G115" s="60">
        <f t="shared" si="9"/>
        <v>608.34133596000004</v>
      </c>
      <c r="H115" s="60"/>
      <c r="I115" s="134">
        <v>0.2288</v>
      </c>
      <c r="J115" s="22">
        <f t="shared" si="8"/>
        <v>747.52983362764815</v>
      </c>
    </row>
    <row r="116" spans="1:10" x14ac:dyDescent="0.25">
      <c r="A116" s="157" t="s">
        <v>193</v>
      </c>
      <c r="B116" s="85" t="s">
        <v>194</v>
      </c>
      <c r="C116" s="57" t="s">
        <v>37</v>
      </c>
      <c r="D116" s="58">
        <v>2</v>
      </c>
      <c r="E116" s="59">
        <v>67.861199999999997</v>
      </c>
      <c r="F116" s="59">
        <v>32.339510939999997</v>
      </c>
      <c r="G116" s="60">
        <f t="shared" si="9"/>
        <v>200.40142187999999</v>
      </c>
      <c r="H116" s="60"/>
      <c r="I116" s="134">
        <v>0.2288</v>
      </c>
      <c r="J116" s="22">
        <f t="shared" si="8"/>
        <v>246.25326720614402</v>
      </c>
    </row>
    <row r="117" spans="1:10" x14ac:dyDescent="0.25">
      <c r="A117" s="157" t="s">
        <v>195</v>
      </c>
      <c r="B117" s="85" t="s">
        <v>196</v>
      </c>
      <c r="C117" s="57" t="s">
        <v>37</v>
      </c>
      <c r="D117" s="58">
        <v>4</v>
      </c>
      <c r="E117" s="59">
        <v>158.18379999999999</v>
      </c>
      <c r="F117" s="59">
        <v>75.383086809999995</v>
      </c>
      <c r="G117" s="60">
        <f t="shared" si="9"/>
        <v>934.26754723999989</v>
      </c>
      <c r="H117" s="60"/>
      <c r="I117" s="134">
        <v>0.2288</v>
      </c>
      <c r="J117" s="22">
        <f t="shared" si="8"/>
        <v>1148.0279620485119</v>
      </c>
    </row>
    <row r="118" spans="1:10" x14ac:dyDescent="0.25">
      <c r="A118" s="157" t="s">
        <v>197</v>
      </c>
      <c r="B118" s="85" t="s">
        <v>130</v>
      </c>
      <c r="C118" s="57" t="s">
        <v>37</v>
      </c>
      <c r="D118" s="58">
        <v>2</v>
      </c>
      <c r="E118" s="59">
        <v>178.49340000000001</v>
      </c>
      <c r="F118" s="59">
        <v>85.06170333</v>
      </c>
      <c r="G118" s="60">
        <f t="shared" si="9"/>
        <v>527.11020666000002</v>
      </c>
      <c r="H118" s="60"/>
      <c r="I118" s="134">
        <v>0.2288</v>
      </c>
      <c r="J118" s="22">
        <f t="shared" si="8"/>
        <v>647.71302194380803</v>
      </c>
    </row>
    <row r="119" spans="1:10" x14ac:dyDescent="0.25">
      <c r="A119" s="157" t="s">
        <v>198</v>
      </c>
      <c r="B119" s="85" t="s">
        <v>199</v>
      </c>
      <c r="C119" s="57" t="s">
        <v>89</v>
      </c>
      <c r="D119" s="58">
        <v>6</v>
      </c>
      <c r="E119" s="59">
        <v>523.21600000000001</v>
      </c>
      <c r="F119" s="59">
        <v>249.34055920000003</v>
      </c>
      <c r="G119" s="60">
        <f t="shared" si="9"/>
        <v>4635.3393551999998</v>
      </c>
      <c r="H119" s="60"/>
      <c r="I119" s="134">
        <v>0.2288</v>
      </c>
      <c r="J119" s="22">
        <f t="shared" si="8"/>
        <v>5695.9049996697604</v>
      </c>
    </row>
    <row r="120" spans="1:10" x14ac:dyDescent="0.25">
      <c r="A120" s="157" t="s">
        <v>200</v>
      </c>
      <c r="B120" s="85" t="s">
        <v>201</v>
      </c>
      <c r="C120" s="57" t="s">
        <v>37</v>
      </c>
      <c r="D120" s="58">
        <v>1</v>
      </c>
      <c r="E120" s="59">
        <v>70.892799999999994</v>
      </c>
      <c r="F120" s="59">
        <v>33.78423136</v>
      </c>
      <c r="G120" s="60">
        <f t="shared" si="9"/>
        <v>104.67703136</v>
      </c>
      <c r="H120" s="60"/>
      <c r="I120" s="134">
        <v>0.2288</v>
      </c>
      <c r="J120" s="22">
        <f t="shared" si="8"/>
        <v>128.627136135168</v>
      </c>
    </row>
    <row r="121" spans="1:10" x14ac:dyDescent="0.25">
      <c r="A121" s="157" t="s">
        <v>202</v>
      </c>
      <c r="B121" s="35" t="s">
        <v>203</v>
      </c>
      <c r="C121" s="57" t="s">
        <v>37</v>
      </c>
      <c r="D121" s="58">
        <v>1</v>
      </c>
      <c r="E121" s="59">
        <v>164.00320000000002</v>
      </c>
      <c r="F121" s="59">
        <v>78.156343840000005</v>
      </c>
      <c r="G121" s="60">
        <f t="shared" si="9"/>
        <v>242.15954384000003</v>
      </c>
      <c r="H121" s="60"/>
      <c r="I121" s="134">
        <v>0.2288</v>
      </c>
      <c r="J121" s="22">
        <f t="shared" si="8"/>
        <v>297.56564747059207</v>
      </c>
    </row>
    <row r="122" spans="1:10" x14ac:dyDescent="0.25">
      <c r="A122" s="157" t="s">
        <v>204</v>
      </c>
      <c r="B122" s="85" t="s">
        <v>205</v>
      </c>
      <c r="C122" s="57" t="s">
        <v>37</v>
      </c>
      <c r="D122" s="58">
        <v>1</v>
      </c>
      <c r="E122" s="59">
        <v>96.173800000000014</v>
      </c>
      <c r="F122" s="59">
        <v>45.831987310000009</v>
      </c>
      <c r="G122" s="60">
        <f t="shared" si="9"/>
        <v>142.00578731000002</v>
      </c>
      <c r="H122" s="60"/>
      <c r="I122" s="134">
        <v>0.2288</v>
      </c>
      <c r="J122" s="22">
        <f t="shared" si="8"/>
        <v>174.49671144652802</v>
      </c>
    </row>
    <row r="123" spans="1:10" x14ac:dyDescent="0.25">
      <c r="A123" s="157" t="s">
        <v>206</v>
      </c>
      <c r="B123" s="85" t="s">
        <v>207</v>
      </c>
      <c r="C123" s="57" t="s">
        <v>37</v>
      </c>
      <c r="D123" s="58">
        <v>1</v>
      </c>
      <c r="E123" s="59">
        <v>8.9252000000000002</v>
      </c>
      <c r="F123" s="59">
        <v>4.2533377400000001</v>
      </c>
      <c r="G123" s="60">
        <f t="shared" si="9"/>
        <v>13.178537739999999</v>
      </c>
      <c r="H123" s="60"/>
      <c r="I123" s="134">
        <v>0.2288</v>
      </c>
      <c r="J123" s="22">
        <f t="shared" si="8"/>
        <v>16.193787174912</v>
      </c>
    </row>
    <row r="124" spans="1:10" x14ac:dyDescent="0.25">
      <c r="A124" s="157" t="s">
        <v>208</v>
      </c>
      <c r="B124" s="85" t="s">
        <v>209</v>
      </c>
      <c r="C124" s="57" t="s">
        <v>37</v>
      </c>
      <c r="D124" s="58">
        <v>1</v>
      </c>
      <c r="E124" s="59">
        <v>206.4032</v>
      </c>
      <c r="F124" s="59">
        <v>98.362223840000013</v>
      </c>
      <c r="G124" s="60">
        <f t="shared" si="9"/>
        <v>304.76542384000004</v>
      </c>
      <c r="H124" s="60"/>
      <c r="I124" s="134">
        <v>0.2288</v>
      </c>
      <c r="J124" s="22">
        <f t="shared" si="8"/>
        <v>374.49575281459209</v>
      </c>
    </row>
    <row r="125" spans="1:10" x14ac:dyDescent="0.25">
      <c r="A125" s="157" t="s">
        <v>210</v>
      </c>
      <c r="B125" s="85" t="s">
        <v>107</v>
      </c>
      <c r="C125" s="57" t="s">
        <v>37</v>
      </c>
      <c r="D125" s="58">
        <v>2</v>
      </c>
      <c r="E125" s="59">
        <v>286.25300000000004</v>
      </c>
      <c r="F125" s="59">
        <v>136.41494735000003</v>
      </c>
      <c r="G125" s="60">
        <f t="shared" si="9"/>
        <v>845.33589470000015</v>
      </c>
      <c r="H125" s="60"/>
      <c r="I125" s="134">
        <v>0.2288</v>
      </c>
      <c r="J125" s="22">
        <f t="shared" si="8"/>
        <v>1038.7487474073603</v>
      </c>
    </row>
    <row r="126" spans="1:10" x14ac:dyDescent="0.25">
      <c r="A126" s="157" t="s">
        <v>211</v>
      </c>
      <c r="B126" s="85" t="s">
        <v>212</v>
      </c>
      <c r="C126" s="57" t="s">
        <v>37</v>
      </c>
      <c r="D126" s="58">
        <v>5</v>
      </c>
      <c r="E126" s="59">
        <v>107.3462</v>
      </c>
      <c r="F126" s="59">
        <v>51.156236690000007</v>
      </c>
      <c r="G126" s="60">
        <f t="shared" si="9"/>
        <v>792.51218344999995</v>
      </c>
      <c r="H126" s="60"/>
      <c r="I126" s="134">
        <v>0.2288</v>
      </c>
      <c r="J126" s="22">
        <f t="shared" si="8"/>
        <v>973.83897102336005</v>
      </c>
    </row>
    <row r="127" spans="1:10" x14ac:dyDescent="0.25">
      <c r="A127" s="157" t="s">
        <v>213</v>
      </c>
      <c r="B127" s="85" t="s">
        <v>214</v>
      </c>
      <c r="C127" s="57" t="s">
        <v>37</v>
      </c>
      <c r="D127" s="58">
        <v>17</v>
      </c>
      <c r="E127" s="59">
        <v>166.4306</v>
      </c>
      <c r="F127" s="59">
        <v>79.313130470000004</v>
      </c>
      <c r="G127" s="60">
        <f t="shared" si="9"/>
        <v>4177.6434179899998</v>
      </c>
      <c r="H127" s="60"/>
      <c r="I127" s="134">
        <v>0.2288</v>
      </c>
      <c r="J127" s="22">
        <f t="shared" si="8"/>
        <v>5133.4882320261122</v>
      </c>
    </row>
    <row r="128" spans="1:10" x14ac:dyDescent="0.25">
      <c r="A128" s="157" t="s">
        <v>215</v>
      </c>
      <c r="B128" s="85" t="s">
        <v>109</v>
      </c>
      <c r="C128" s="57" t="s">
        <v>37</v>
      </c>
      <c r="D128" s="58">
        <v>1</v>
      </c>
      <c r="E128" s="59">
        <v>1681.5840000000003</v>
      </c>
      <c r="F128" s="59">
        <v>801.36520080000014</v>
      </c>
      <c r="G128" s="60">
        <f t="shared" si="9"/>
        <v>2482.9492008000007</v>
      </c>
      <c r="H128" s="60"/>
      <c r="I128" s="134">
        <v>0.2288</v>
      </c>
      <c r="J128" s="22">
        <f t="shared" si="8"/>
        <v>3051.0479779430411</v>
      </c>
    </row>
    <row r="129" spans="1:10" x14ac:dyDescent="0.25">
      <c r="A129" s="157" t="s">
        <v>216</v>
      </c>
      <c r="B129" s="35" t="s">
        <v>157</v>
      </c>
      <c r="C129" s="57" t="s">
        <v>37</v>
      </c>
      <c r="D129" s="58">
        <v>2</v>
      </c>
      <c r="E129" s="59">
        <v>242.47500000000002</v>
      </c>
      <c r="F129" s="59">
        <v>115.55237625000001</v>
      </c>
      <c r="G129" s="60">
        <f t="shared" si="9"/>
        <v>716.05475250000006</v>
      </c>
      <c r="H129" s="60"/>
      <c r="I129" s="134">
        <v>0.2288</v>
      </c>
      <c r="J129" s="22">
        <f t="shared" si="8"/>
        <v>879.88807987200016</v>
      </c>
    </row>
    <row r="130" spans="1:10" ht="15.75" x14ac:dyDescent="0.2">
      <c r="A130" s="157"/>
      <c r="B130" s="10" t="s">
        <v>217</v>
      </c>
      <c r="C130" s="88"/>
      <c r="D130" s="89"/>
      <c r="E130" s="90"/>
      <c r="F130" s="90"/>
      <c r="G130" s="86">
        <f>SUM(G108:G129)</f>
        <v>63302.824307630013</v>
      </c>
      <c r="H130" s="86"/>
      <c r="I130" s="140"/>
      <c r="J130" s="87">
        <f>SUM(J108:J129)</f>
        <v>77786.510509215746</v>
      </c>
    </row>
    <row r="131" spans="1:10" x14ac:dyDescent="0.25">
      <c r="A131" s="157"/>
      <c r="B131" s="35"/>
      <c r="C131" s="57"/>
      <c r="D131" s="58"/>
      <c r="E131" s="59"/>
      <c r="F131" s="59"/>
      <c r="G131" s="60"/>
      <c r="H131" s="60"/>
      <c r="I131" s="134"/>
      <c r="J131" s="22"/>
    </row>
    <row r="132" spans="1:10" ht="15.75" x14ac:dyDescent="0.2">
      <c r="A132" s="157" t="s">
        <v>218</v>
      </c>
      <c r="B132" s="78" t="s">
        <v>219</v>
      </c>
      <c r="C132" s="57"/>
      <c r="D132" s="58"/>
      <c r="E132" s="59"/>
      <c r="F132" s="59"/>
      <c r="G132" s="60"/>
      <c r="H132" s="60"/>
      <c r="I132" s="134"/>
      <c r="J132" s="22"/>
    </row>
    <row r="133" spans="1:10" ht="30" x14ac:dyDescent="0.2">
      <c r="A133" s="157" t="s">
        <v>220</v>
      </c>
      <c r="B133" s="56" t="s">
        <v>221</v>
      </c>
      <c r="C133" s="57" t="s">
        <v>37</v>
      </c>
      <c r="D133" s="58">
        <v>66</v>
      </c>
      <c r="E133" s="59">
        <v>170.66</v>
      </c>
      <c r="F133" s="59">
        <v>34.454000000000008</v>
      </c>
      <c r="G133" s="60">
        <f t="shared" si="9"/>
        <v>13537.523999999999</v>
      </c>
      <c r="H133" s="60"/>
      <c r="I133" s="134">
        <v>0.2288</v>
      </c>
      <c r="J133" s="22">
        <f t="shared" si="8"/>
        <v>16634.9094912</v>
      </c>
    </row>
    <row r="134" spans="1:10" x14ac:dyDescent="0.25">
      <c r="A134" s="157" t="s">
        <v>222</v>
      </c>
      <c r="B134" s="85" t="s">
        <v>223</v>
      </c>
      <c r="C134" s="57" t="s">
        <v>37</v>
      </c>
      <c r="D134" s="58">
        <v>66</v>
      </c>
      <c r="E134" s="59">
        <v>101.601</v>
      </c>
      <c r="F134" s="59">
        <v>48.418339950000004</v>
      </c>
      <c r="G134" s="60">
        <f t="shared" si="9"/>
        <v>9901.2764367000018</v>
      </c>
      <c r="H134" s="60"/>
      <c r="I134" s="134">
        <v>0.2288</v>
      </c>
      <c r="J134" s="22">
        <f t="shared" si="8"/>
        <v>12166.688485416964</v>
      </c>
    </row>
    <row r="135" spans="1:10" x14ac:dyDescent="0.25">
      <c r="A135" s="157" t="s">
        <v>224</v>
      </c>
      <c r="B135" s="85" t="s">
        <v>225</v>
      </c>
      <c r="C135" s="57" t="s">
        <v>37</v>
      </c>
      <c r="D135" s="58">
        <v>46</v>
      </c>
      <c r="E135" s="59">
        <v>47.106400000000001</v>
      </c>
      <c r="F135" s="59">
        <v>22.448732680000003</v>
      </c>
      <c r="G135" s="60">
        <f t="shared" si="9"/>
        <v>3199.5361032800001</v>
      </c>
      <c r="H135" s="60"/>
      <c r="I135" s="134">
        <v>0.2288</v>
      </c>
      <c r="J135" s="22">
        <f t="shared" si="8"/>
        <v>3931.5899637104644</v>
      </c>
    </row>
    <row r="136" spans="1:10" x14ac:dyDescent="0.25">
      <c r="A136" s="157" t="s">
        <v>226</v>
      </c>
      <c r="B136" s="85" t="s">
        <v>207</v>
      </c>
      <c r="C136" s="57" t="s">
        <v>37</v>
      </c>
      <c r="D136" s="58">
        <v>46</v>
      </c>
      <c r="E136" s="59">
        <v>8.9252000000000002</v>
      </c>
      <c r="F136" s="59">
        <v>4.2533377400000001</v>
      </c>
      <c r="G136" s="60">
        <f t="shared" si="9"/>
        <v>606.21273603999998</v>
      </c>
      <c r="H136" s="60"/>
      <c r="I136" s="134">
        <v>0.2288</v>
      </c>
      <c r="J136" s="22">
        <f t="shared" si="8"/>
        <v>744.91421004595202</v>
      </c>
    </row>
    <row r="137" spans="1:10" x14ac:dyDescent="0.25">
      <c r="A137" s="157" t="s">
        <v>227</v>
      </c>
      <c r="B137" s="85" t="s">
        <v>111</v>
      </c>
      <c r="C137" s="57" t="s">
        <v>37</v>
      </c>
      <c r="D137" s="58">
        <v>3</v>
      </c>
      <c r="E137" s="59">
        <v>210.19800000000004</v>
      </c>
      <c r="F137" s="59">
        <v>100.17065010000002</v>
      </c>
      <c r="G137" s="60">
        <f t="shared" si="9"/>
        <v>931.10595030000025</v>
      </c>
      <c r="H137" s="60"/>
      <c r="I137" s="134">
        <v>0.2288</v>
      </c>
      <c r="J137" s="22">
        <f t="shared" si="8"/>
        <v>1144.1429917286405</v>
      </c>
    </row>
    <row r="138" spans="1:10" x14ac:dyDescent="0.25">
      <c r="A138" s="157" t="s">
        <v>228</v>
      </c>
      <c r="B138" s="85" t="s">
        <v>179</v>
      </c>
      <c r="C138" s="57" t="s">
        <v>37</v>
      </c>
      <c r="D138" s="58">
        <v>2</v>
      </c>
      <c r="E138" s="59">
        <v>161.76660000000001</v>
      </c>
      <c r="F138" s="59">
        <v>77.090483670000012</v>
      </c>
      <c r="G138" s="60">
        <f t="shared" si="9"/>
        <v>477.71416734000002</v>
      </c>
      <c r="H138" s="60"/>
      <c r="I138" s="134">
        <v>0.2288</v>
      </c>
      <c r="J138" s="22">
        <f t="shared" si="8"/>
        <v>587.01516882739213</v>
      </c>
    </row>
    <row r="139" spans="1:10" ht="15.75" x14ac:dyDescent="0.2">
      <c r="A139" s="157"/>
      <c r="B139" s="78" t="s">
        <v>229</v>
      </c>
      <c r="C139" s="88"/>
      <c r="D139" s="89"/>
      <c r="E139" s="90"/>
      <c r="F139" s="90"/>
      <c r="G139" s="86">
        <f>SUM(G133:G138)</f>
        <v>28653.369393660003</v>
      </c>
      <c r="H139" s="86"/>
      <c r="I139" s="140"/>
      <c r="J139" s="87">
        <f>SUM(J133:J138)</f>
        <v>35209.260310929414</v>
      </c>
    </row>
    <row r="140" spans="1:10" x14ac:dyDescent="0.25">
      <c r="A140" s="157"/>
      <c r="B140" s="85"/>
      <c r="C140" s="57"/>
      <c r="D140" s="58"/>
      <c r="E140" s="59"/>
      <c r="F140" s="59"/>
      <c r="G140" s="60"/>
      <c r="H140" s="60"/>
      <c r="I140" s="134"/>
      <c r="J140" s="22"/>
    </row>
    <row r="141" spans="1:10" ht="15.75" x14ac:dyDescent="0.2">
      <c r="A141" s="157" t="s">
        <v>230</v>
      </c>
      <c r="B141" s="78" t="s">
        <v>231</v>
      </c>
      <c r="C141" s="57"/>
      <c r="D141" s="58"/>
      <c r="E141" s="59"/>
      <c r="F141" s="59"/>
      <c r="G141" s="60"/>
      <c r="H141" s="60"/>
      <c r="I141" s="134"/>
      <c r="J141" s="22"/>
    </row>
    <row r="142" spans="1:10" ht="30" x14ac:dyDescent="0.2">
      <c r="A142" s="157" t="s">
        <v>232</v>
      </c>
      <c r="B142" s="56" t="s">
        <v>221</v>
      </c>
      <c r="C142" s="57" t="s">
        <v>37</v>
      </c>
      <c r="D142" s="58">
        <v>120</v>
      </c>
      <c r="E142" s="59">
        <v>122.218</v>
      </c>
      <c r="F142" s="59">
        <v>19.902000000000001</v>
      </c>
      <c r="G142" s="60">
        <f t="shared" si="9"/>
        <v>17054.400000000001</v>
      </c>
      <c r="H142" s="60"/>
      <c r="I142" s="134">
        <v>0.2288</v>
      </c>
      <c r="J142" s="22">
        <f t="shared" si="8"/>
        <v>20956.446720000004</v>
      </c>
    </row>
    <row r="143" spans="1:10" x14ac:dyDescent="0.25">
      <c r="A143" s="157" t="s">
        <v>233</v>
      </c>
      <c r="B143" s="85" t="s">
        <v>234</v>
      </c>
      <c r="C143" s="57" t="s">
        <v>37</v>
      </c>
      <c r="D143" s="58">
        <v>120</v>
      </c>
      <c r="E143" s="59">
        <v>76.818200000000004</v>
      </c>
      <c r="F143" s="59">
        <v>36.608003090000004</v>
      </c>
      <c r="G143" s="60">
        <f t="shared" si="9"/>
        <v>13611.144370800001</v>
      </c>
      <c r="H143" s="60"/>
      <c r="I143" s="134">
        <v>0.2288</v>
      </c>
      <c r="J143" s="22">
        <f t="shared" si="8"/>
        <v>16725.374202839041</v>
      </c>
    </row>
    <row r="144" spans="1:10" x14ac:dyDescent="0.25">
      <c r="A144" s="157" t="s">
        <v>235</v>
      </c>
      <c r="B144" s="85" t="s">
        <v>236</v>
      </c>
      <c r="C144" s="57" t="s">
        <v>37</v>
      </c>
      <c r="D144" s="58">
        <v>136</v>
      </c>
      <c r="E144" s="59">
        <v>41.499000000000002</v>
      </c>
      <c r="F144" s="59">
        <v>19.776505050000001</v>
      </c>
      <c r="G144" s="60">
        <f t="shared" si="9"/>
        <v>8333.4686868000008</v>
      </c>
      <c r="H144" s="60"/>
      <c r="I144" s="134">
        <v>0.2288</v>
      </c>
      <c r="J144" s="22">
        <f t="shared" si="8"/>
        <v>10240.166322339843</v>
      </c>
    </row>
    <row r="145" spans="1:10" x14ac:dyDescent="0.25">
      <c r="A145" s="157" t="s">
        <v>237</v>
      </c>
      <c r="B145" s="85" t="s">
        <v>238</v>
      </c>
      <c r="C145" s="57" t="s">
        <v>37</v>
      </c>
      <c r="D145" s="58">
        <v>136</v>
      </c>
      <c r="E145" s="59">
        <v>7.8757999999999999</v>
      </c>
      <c r="F145" s="59">
        <v>3.7532422099999998</v>
      </c>
      <c r="G145" s="60">
        <f t="shared" si="9"/>
        <v>1581.5497405599999</v>
      </c>
      <c r="H145" s="60"/>
      <c r="I145" s="134">
        <v>0.2288</v>
      </c>
      <c r="J145" s="22">
        <f t="shared" si="8"/>
        <v>1943.4083212001281</v>
      </c>
    </row>
    <row r="146" spans="1:10" x14ac:dyDescent="0.25">
      <c r="A146" s="157" t="s">
        <v>239</v>
      </c>
      <c r="B146" s="85" t="s">
        <v>240</v>
      </c>
      <c r="C146" s="57" t="s">
        <v>37</v>
      </c>
      <c r="D146" s="58">
        <v>3</v>
      </c>
      <c r="E146" s="59">
        <v>318.95400000000001</v>
      </c>
      <c r="F146" s="59">
        <v>151.9987323</v>
      </c>
      <c r="G146" s="60">
        <f t="shared" si="9"/>
        <v>1412.8581968999999</v>
      </c>
      <c r="H146" s="60"/>
      <c r="I146" s="134">
        <v>0.2288</v>
      </c>
      <c r="J146" s="22">
        <f t="shared" si="8"/>
        <v>1736.12015235072</v>
      </c>
    </row>
    <row r="147" spans="1:10" x14ac:dyDescent="0.25">
      <c r="A147" s="157" t="s">
        <v>241</v>
      </c>
      <c r="B147" s="85" t="s">
        <v>157</v>
      </c>
      <c r="C147" s="57" t="s">
        <v>37</v>
      </c>
      <c r="D147" s="58">
        <v>2</v>
      </c>
      <c r="E147" s="59">
        <v>242.47500000000002</v>
      </c>
      <c r="F147" s="59">
        <v>115.55237625000001</v>
      </c>
      <c r="G147" s="60">
        <f t="shared" si="9"/>
        <v>716.05475250000006</v>
      </c>
      <c r="H147" s="60"/>
      <c r="I147" s="134">
        <v>0.2288</v>
      </c>
      <c r="J147" s="22">
        <f t="shared" si="8"/>
        <v>879.88807987200016</v>
      </c>
    </row>
    <row r="148" spans="1:10" ht="15.75" x14ac:dyDescent="0.2">
      <c r="A148" s="157"/>
      <c r="B148" s="78" t="s">
        <v>242</v>
      </c>
      <c r="C148" s="88"/>
      <c r="D148" s="89"/>
      <c r="E148" s="90"/>
      <c r="F148" s="90"/>
      <c r="G148" s="86">
        <f>SUM(G142:G147)</f>
        <v>42709.475747559998</v>
      </c>
      <c r="H148" s="86"/>
      <c r="I148" s="140"/>
      <c r="J148" s="87">
        <f>SUM(J142:J147)</f>
        <v>52481.403798601736</v>
      </c>
    </row>
    <row r="149" spans="1:10" x14ac:dyDescent="0.25">
      <c r="A149" s="157"/>
      <c r="B149" s="85"/>
      <c r="C149" s="57"/>
      <c r="D149" s="58"/>
      <c r="E149" s="59"/>
      <c r="F149" s="59"/>
      <c r="G149" s="60"/>
      <c r="H149" s="60"/>
      <c r="I149" s="134"/>
      <c r="J149" s="22"/>
    </row>
    <row r="150" spans="1:10" ht="15.75" x14ac:dyDescent="0.2">
      <c r="A150" s="157" t="s">
        <v>243</v>
      </c>
      <c r="B150" s="10" t="s">
        <v>623</v>
      </c>
      <c r="C150" s="57"/>
      <c r="D150" s="58"/>
      <c r="E150" s="59"/>
      <c r="F150" s="59"/>
      <c r="G150" s="60"/>
      <c r="H150" s="60"/>
      <c r="I150" s="134"/>
      <c r="J150" s="22"/>
    </row>
    <row r="151" spans="1:10" x14ac:dyDescent="0.25">
      <c r="A151" s="157" t="s">
        <v>244</v>
      </c>
      <c r="B151" s="35" t="s">
        <v>99</v>
      </c>
      <c r="C151" s="57" t="s">
        <v>37</v>
      </c>
      <c r="D151" s="58">
        <v>2</v>
      </c>
      <c r="E151" s="59">
        <f>1174.9358*0.9</f>
        <v>1057.4422199999999</v>
      </c>
      <c r="F151" s="59">
        <f>E151*0.6</f>
        <v>634.46533199999988</v>
      </c>
      <c r="G151" s="60">
        <f t="shared" si="9"/>
        <v>3383.8151039999993</v>
      </c>
      <c r="H151" s="60"/>
      <c r="I151" s="134">
        <v>0.2288</v>
      </c>
      <c r="J151" s="22">
        <f t="shared" si="8"/>
        <v>4158.0319997951992</v>
      </c>
    </row>
    <row r="152" spans="1:10" x14ac:dyDescent="0.25">
      <c r="A152" s="157" t="s">
        <v>245</v>
      </c>
      <c r="B152" s="85" t="s">
        <v>641</v>
      </c>
      <c r="C152" s="57" t="s">
        <v>37</v>
      </c>
      <c r="D152" s="58">
        <v>2</v>
      </c>
      <c r="E152" s="59">
        <f>82.097*2</f>
        <v>164.19399999999999</v>
      </c>
      <c r="F152" s="59">
        <f t="shared" ref="F152:F153" si="10">E152*0.6</f>
        <v>98.51639999999999</v>
      </c>
      <c r="G152" s="60">
        <f t="shared" si="9"/>
        <v>525.42079999999999</v>
      </c>
      <c r="H152" s="60"/>
      <c r="I152" s="134">
        <v>0.2288</v>
      </c>
      <c r="J152" s="22">
        <f t="shared" si="8"/>
        <v>645.63707904</v>
      </c>
    </row>
    <row r="153" spans="1:10" x14ac:dyDescent="0.25">
      <c r="A153" s="157" t="s">
        <v>246</v>
      </c>
      <c r="B153" s="85" t="s">
        <v>642</v>
      </c>
      <c r="C153" s="57" t="s">
        <v>37</v>
      </c>
      <c r="D153" s="58">
        <v>2</v>
      </c>
      <c r="E153" s="59">
        <f>11.978*3</f>
        <v>35.933999999999997</v>
      </c>
      <c r="F153" s="59">
        <f t="shared" si="10"/>
        <v>21.560399999999998</v>
      </c>
      <c r="G153" s="60">
        <f t="shared" si="9"/>
        <v>114.9888</v>
      </c>
      <c r="H153" s="60"/>
      <c r="I153" s="134">
        <v>0.2288</v>
      </c>
      <c r="J153" s="22">
        <f t="shared" si="8"/>
        <v>141.29823744000001</v>
      </c>
    </row>
    <row r="154" spans="1:10" x14ac:dyDescent="0.25">
      <c r="A154" s="157" t="s">
        <v>247</v>
      </c>
      <c r="B154" s="85" t="s">
        <v>248</v>
      </c>
      <c r="C154" s="57" t="s">
        <v>37</v>
      </c>
      <c r="D154" s="58">
        <v>1</v>
      </c>
      <c r="E154" s="59">
        <v>119.5044</v>
      </c>
      <c r="F154" s="59">
        <v>56.950272779999999</v>
      </c>
      <c r="G154" s="60">
        <f t="shared" si="9"/>
        <v>176.45467278000001</v>
      </c>
      <c r="H154" s="60"/>
      <c r="I154" s="134">
        <v>0.2288</v>
      </c>
      <c r="J154" s="22">
        <f t="shared" si="8"/>
        <v>216.82750191206404</v>
      </c>
    </row>
    <row r="155" spans="1:10" x14ac:dyDescent="0.25">
      <c r="A155" s="157" t="s">
        <v>249</v>
      </c>
      <c r="B155" s="85" t="s">
        <v>250</v>
      </c>
      <c r="C155" s="57" t="s">
        <v>37</v>
      </c>
      <c r="D155" s="58">
        <v>1</v>
      </c>
      <c r="E155" s="59">
        <v>110.66400000000002</v>
      </c>
      <c r="F155" s="59">
        <v>52.737346800000005</v>
      </c>
      <c r="G155" s="60">
        <f>D155*(E155+F155)</f>
        <v>163.40134680000003</v>
      </c>
      <c r="H155" s="60"/>
      <c r="I155" s="134">
        <v>0.2288</v>
      </c>
      <c r="J155" s="22">
        <f t="shared" si="8"/>
        <v>200.78757494784006</v>
      </c>
    </row>
    <row r="156" spans="1:10" ht="15.75" x14ac:dyDescent="0.2">
      <c r="A156" s="157"/>
      <c r="B156" s="78" t="s">
        <v>645</v>
      </c>
      <c r="C156" s="88"/>
      <c r="D156" s="89"/>
      <c r="E156" s="90"/>
      <c r="F156" s="90"/>
      <c r="G156" s="86">
        <f>SUM(G151:G155)</f>
        <v>4364.0807235799994</v>
      </c>
      <c r="H156" s="86"/>
      <c r="I156" s="140"/>
      <c r="J156" s="87">
        <f>SUM(J151:J155)</f>
        <v>5362.5823931351024</v>
      </c>
    </row>
    <row r="157" spans="1:10" x14ac:dyDescent="0.25">
      <c r="A157" s="157"/>
      <c r="B157" s="85"/>
      <c r="C157" s="57"/>
      <c r="D157" s="58"/>
      <c r="E157" s="59"/>
      <c r="F157" s="59"/>
      <c r="G157" s="60"/>
      <c r="H157" s="60"/>
      <c r="I157" s="134"/>
      <c r="J157" s="22"/>
    </row>
    <row r="158" spans="1:10" ht="15.75" x14ac:dyDescent="0.2">
      <c r="A158" s="157" t="s">
        <v>251</v>
      </c>
      <c r="B158" s="78" t="s">
        <v>252</v>
      </c>
      <c r="C158" s="57"/>
      <c r="D158" s="58"/>
      <c r="E158" s="59"/>
      <c r="F158" s="59"/>
      <c r="G158" s="60"/>
      <c r="H158" s="60"/>
      <c r="I158" s="134"/>
      <c r="J158" s="22"/>
    </row>
    <row r="159" spans="1:10" x14ac:dyDescent="0.25">
      <c r="A159" s="157" t="s">
        <v>253</v>
      </c>
      <c r="B159" s="85" t="s">
        <v>254</v>
      </c>
      <c r="C159" s="57" t="s">
        <v>37</v>
      </c>
      <c r="D159" s="58">
        <v>4</v>
      </c>
      <c r="E159" s="59">
        <v>155.78820000000002</v>
      </c>
      <c r="F159" s="59">
        <v>74.241454590000018</v>
      </c>
      <c r="G159" s="60">
        <f t="shared" si="9"/>
        <v>920.11861836000014</v>
      </c>
      <c r="H159" s="60"/>
      <c r="I159" s="134">
        <v>0.2288</v>
      </c>
      <c r="J159" s="22">
        <f t="shared" si="8"/>
        <v>1130.6417582407682</v>
      </c>
    </row>
    <row r="160" spans="1:10" x14ac:dyDescent="0.25">
      <c r="A160" s="157" t="s">
        <v>255</v>
      </c>
      <c r="B160" s="85" t="s">
        <v>256</v>
      </c>
      <c r="C160" s="57" t="s">
        <v>37</v>
      </c>
      <c r="D160" s="58">
        <v>2</v>
      </c>
      <c r="E160" s="59">
        <v>1174.9358000000002</v>
      </c>
      <c r="F160" s="59">
        <v>559.92008921000001</v>
      </c>
      <c r="G160" s="60">
        <f t="shared" si="9"/>
        <v>3469.7117784200004</v>
      </c>
      <c r="H160" s="60"/>
      <c r="I160" s="134">
        <v>0.2288</v>
      </c>
      <c r="J160" s="22">
        <f t="shared" si="8"/>
        <v>4263.581833322497</v>
      </c>
    </row>
    <row r="161" spans="1:10" x14ac:dyDescent="0.25">
      <c r="A161" s="157" t="s">
        <v>257</v>
      </c>
      <c r="B161" s="85" t="s">
        <v>258</v>
      </c>
      <c r="C161" s="57" t="s">
        <v>89</v>
      </c>
      <c r="D161" s="58">
        <v>1</v>
      </c>
      <c r="E161" s="59">
        <v>742.55119999999999</v>
      </c>
      <c r="F161" s="59">
        <v>353.86557643999998</v>
      </c>
      <c r="G161" s="60">
        <f t="shared" si="9"/>
        <v>1096.4167764399999</v>
      </c>
      <c r="H161" s="60"/>
      <c r="I161" s="134">
        <v>0.2288</v>
      </c>
      <c r="J161" s="22">
        <f t="shared" si="8"/>
        <v>1347.2769348894719</v>
      </c>
    </row>
    <row r="162" spans="1:10" x14ac:dyDescent="0.25">
      <c r="A162" s="157" t="s">
        <v>259</v>
      </c>
      <c r="B162" s="85" t="s">
        <v>199</v>
      </c>
      <c r="C162" s="57" t="s">
        <v>89</v>
      </c>
      <c r="D162" s="58">
        <v>4</v>
      </c>
      <c r="E162" s="59">
        <v>523.21600000000001</v>
      </c>
      <c r="F162" s="59">
        <v>249.34055920000003</v>
      </c>
      <c r="G162" s="60">
        <f t="shared" si="9"/>
        <v>3090.2262368000002</v>
      </c>
      <c r="H162" s="60"/>
      <c r="I162" s="134">
        <v>0.2288</v>
      </c>
      <c r="J162" s="22">
        <f t="shared" si="8"/>
        <v>3797.2699997798404</v>
      </c>
    </row>
    <row r="163" spans="1:10" x14ac:dyDescent="0.25">
      <c r="A163" s="157" t="s">
        <v>260</v>
      </c>
      <c r="B163" s="85" t="s">
        <v>97</v>
      </c>
      <c r="C163" s="57" t="s">
        <v>89</v>
      </c>
      <c r="D163" s="58">
        <v>3</v>
      </c>
      <c r="E163" s="59">
        <v>373.07760000000002</v>
      </c>
      <c r="F163" s="59">
        <v>177.79153812000001</v>
      </c>
      <c r="G163" s="60">
        <f t="shared" si="9"/>
        <v>1652.6074143599999</v>
      </c>
      <c r="H163" s="60"/>
      <c r="I163" s="134">
        <v>0.2288</v>
      </c>
      <c r="J163" s="22">
        <f t="shared" si="8"/>
        <v>2030.723990765568</v>
      </c>
    </row>
    <row r="164" spans="1:10" x14ac:dyDescent="0.25">
      <c r="A164" s="157" t="s">
        <v>261</v>
      </c>
      <c r="B164" s="85" t="s">
        <v>262</v>
      </c>
      <c r="C164" s="57" t="s">
        <v>89</v>
      </c>
      <c r="D164" s="58">
        <v>3</v>
      </c>
      <c r="E164" s="59">
        <v>263.72800000000001</v>
      </c>
      <c r="F164" s="59">
        <v>125.68057360000002</v>
      </c>
      <c r="G164" s="60">
        <f t="shared" si="9"/>
        <v>1168.2257208000001</v>
      </c>
      <c r="H164" s="60"/>
      <c r="I164" s="134">
        <v>0.2288</v>
      </c>
      <c r="J164" s="22">
        <f t="shared" si="8"/>
        <v>1435.5157657190402</v>
      </c>
    </row>
    <row r="165" spans="1:10" x14ac:dyDescent="0.25">
      <c r="A165" s="157" t="s">
        <v>263</v>
      </c>
      <c r="B165" s="85" t="s">
        <v>264</v>
      </c>
      <c r="C165" s="57" t="s">
        <v>89</v>
      </c>
      <c r="D165" s="58">
        <v>4</v>
      </c>
      <c r="E165" s="59">
        <v>215.4238</v>
      </c>
      <c r="F165" s="59">
        <v>102.66102481000001</v>
      </c>
      <c r="G165" s="60">
        <f t="shared" si="9"/>
        <v>1272.3392992399999</v>
      </c>
      <c r="H165" s="60"/>
      <c r="I165" s="134">
        <v>0.2288</v>
      </c>
      <c r="J165" s="22">
        <f t="shared" si="8"/>
        <v>1563.4505309061121</v>
      </c>
    </row>
    <row r="166" spans="1:10" x14ac:dyDescent="0.25">
      <c r="A166" s="157" t="s">
        <v>265</v>
      </c>
      <c r="B166" s="85" t="s">
        <v>266</v>
      </c>
      <c r="C166" s="57" t="s">
        <v>89</v>
      </c>
      <c r="D166" s="58">
        <v>11</v>
      </c>
      <c r="E166" s="59">
        <v>166.31400000000002</v>
      </c>
      <c r="F166" s="59">
        <v>79.257564300000013</v>
      </c>
      <c r="G166" s="60">
        <f t="shared" si="9"/>
        <v>2701.2872073000003</v>
      </c>
      <c r="H166" s="60"/>
      <c r="I166" s="134">
        <v>0.2288</v>
      </c>
      <c r="J166" s="22">
        <f t="shared" si="8"/>
        <v>3319.3417203302406</v>
      </c>
    </row>
    <row r="167" spans="1:10" x14ac:dyDescent="0.25">
      <c r="A167" s="157" t="s">
        <v>267</v>
      </c>
      <c r="B167" s="85" t="s">
        <v>268</v>
      </c>
      <c r="C167" s="57" t="s">
        <v>89</v>
      </c>
      <c r="D167" s="58">
        <v>2</v>
      </c>
      <c r="E167" s="59">
        <v>140.11080000000001</v>
      </c>
      <c r="F167" s="59">
        <v>66.770330460000011</v>
      </c>
      <c r="G167" s="60">
        <f t="shared" si="9"/>
        <v>413.76226092000002</v>
      </c>
      <c r="H167" s="60"/>
      <c r="I167" s="134">
        <v>0.2288</v>
      </c>
      <c r="J167" s="22">
        <f t="shared" si="8"/>
        <v>508.43106621849608</v>
      </c>
    </row>
    <row r="168" spans="1:10" x14ac:dyDescent="0.25">
      <c r="A168" s="157" t="s">
        <v>269</v>
      </c>
      <c r="B168" s="85" t="s">
        <v>270</v>
      </c>
      <c r="C168" s="57" t="s">
        <v>37</v>
      </c>
      <c r="D168" s="58">
        <v>2</v>
      </c>
      <c r="E168" s="59">
        <v>204.39980000000003</v>
      </c>
      <c r="F168" s="59">
        <v>97.407496010000017</v>
      </c>
      <c r="G168" s="60">
        <f t="shared" si="9"/>
        <v>603.61459202000015</v>
      </c>
      <c r="H168" s="60"/>
      <c r="I168" s="134">
        <v>0.2288</v>
      </c>
      <c r="J168" s="22">
        <f t="shared" si="8"/>
        <v>741.7216106741763</v>
      </c>
    </row>
    <row r="169" spans="1:10" x14ac:dyDescent="0.25">
      <c r="A169" s="157" t="s">
        <v>271</v>
      </c>
      <c r="B169" s="85" t="s">
        <v>203</v>
      </c>
      <c r="C169" s="57" t="s">
        <v>37</v>
      </c>
      <c r="D169" s="58">
        <v>6</v>
      </c>
      <c r="E169" s="59">
        <v>164.00320000000002</v>
      </c>
      <c r="F169" s="59">
        <v>78.156343840000005</v>
      </c>
      <c r="G169" s="60">
        <f t="shared" si="9"/>
        <v>1452.9572630400003</v>
      </c>
      <c r="H169" s="60"/>
      <c r="I169" s="134">
        <v>0.2288</v>
      </c>
      <c r="J169" s="22">
        <f t="shared" si="8"/>
        <v>1785.3938848235525</v>
      </c>
    </row>
    <row r="170" spans="1:10" x14ac:dyDescent="0.25">
      <c r="A170" s="157" t="s">
        <v>272</v>
      </c>
      <c r="B170" s="85" t="s">
        <v>101</v>
      </c>
      <c r="C170" s="57" t="s">
        <v>37</v>
      </c>
      <c r="D170" s="58">
        <v>6</v>
      </c>
      <c r="E170" s="59">
        <v>133.8674</v>
      </c>
      <c r="F170" s="59">
        <v>63.795014630000004</v>
      </c>
      <c r="G170" s="60">
        <f t="shared" si="9"/>
        <v>1185.9744877799999</v>
      </c>
      <c r="H170" s="60"/>
      <c r="I170" s="134">
        <v>0.2288</v>
      </c>
      <c r="J170" s="22">
        <f t="shared" si="8"/>
        <v>1457.3254505840639</v>
      </c>
    </row>
    <row r="171" spans="1:10" x14ac:dyDescent="0.25">
      <c r="A171" s="157" t="s">
        <v>273</v>
      </c>
      <c r="B171" s="85" t="s">
        <v>274</v>
      </c>
      <c r="C171" s="57" t="s">
        <v>37</v>
      </c>
      <c r="D171" s="58">
        <v>6</v>
      </c>
      <c r="E171" s="59">
        <v>110.02800000000001</v>
      </c>
      <c r="F171" s="59">
        <v>52.4342586</v>
      </c>
      <c r="G171" s="60">
        <f t="shared" si="9"/>
        <v>974.77355160000002</v>
      </c>
      <c r="H171" s="60"/>
      <c r="I171" s="134">
        <v>0.2288</v>
      </c>
      <c r="J171" s="22">
        <f t="shared" si="8"/>
        <v>1197.8017402060802</v>
      </c>
    </row>
    <row r="172" spans="1:10" x14ac:dyDescent="0.25">
      <c r="A172" s="157" t="s">
        <v>275</v>
      </c>
      <c r="B172" s="85" t="s">
        <v>276</v>
      </c>
      <c r="C172" s="57" t="s">
        <v>37</v>
      </c>
      <c r="D172" s="58">
        <v>4</v>
      </c>
      <c r="E172" s="59">
        <v>92.018600000000006</v>
      </c>
      <c r="F172" s="59">
        <v>43.851811070000004</v>
      </c>
      <c r="G172" s="60">
        <f t="shared" si="9"/>
        <v>543.48164428000007</v>
      </c>
      <c r="H172" s="60"/>
      <c r="I172" s="134">
        <v>0.2288</v>
      </c>
      <c r="J172" s="22">
        <f t="shared" si="8"/>
        <v>667.83024449126412</v>
      </c>
    </row>
    <row r="173" spans="1:10" x14ac:dyDescent="0.25">
      <c r="A173" s="157" t="s">
        <v>277</v>
      </c>
      <c r="B173" s="85" t="s">
        <v>278</v>
      </c>
      <c r="C173" s="57" t="s">
        <v>37</v>
      </c>
      <c r="D173" s="58">
        <v>2</v>
      </c>
      <c r="E173" s="59">
        <v>40.6616</v>
      </c>
      <c r="F173" s="59">
        <v>19.377438920000003</v>
      </c>
      <c r="G173" s="60">
        <f t="shared" si="9"/>
        <v>120.07807784000001</v>
      </c>
      <c r="H173" s="60"/>
      <c r="I173" s="134">
        <v>0.2288</v>
      </c>
      <c r="J173" s="22">
        <f t="shared" si="8"/>
        <v>147.55194204979202</v>
      </c>
    </row>
    <row r="174" spans="1:10" x14ac:dyDescent="0.25">
      <c r="A174" s="157" t="s">
        <v>279</v>
      </c>
      <c r="B174" s="85" t="s">
        <v>280</v>
      </c>
      <c r="C174" s="57" t="s">
        <v>37</v>
      </c>
      <c r="D174" s="58">
        <v>2</v>
      </c>
      <c r="E174" s="59">
        <v>21.931400000000004</v>
      </c>
      <c r="F174" s="59">
        <v>10.451491430000001</v>
      </c>
      <c r="G174" s="60">
        <f t="shared" si="9"/>
        <v>64.765782860000002</v>
      </c>
      <c r="H174" s="60"/>
      <c r="I174" s="134">
        <v>0.2288</v>
      </c>
      <c r="J174" s="22">
        <f t="shared" si="8"/>
        <v>79.584193978368006</v>
      </c>
    </row>
    <row r="175" spans="1:10" x14ac:dyDescent="0.25">
      <c r="A175" s="157" t="s">
        <v>281</v>
      </c>
      <c r="B175" s="85" t="s">
        <v>282</v>
      </c>
      <c r="C175" s="57" t="s">
        <v>37</v>
      </c>
      <c r="D175" s="58">
        <v>8</v>
      </c>
      <c r="E175" s="59">
        <v>16.716200000000001</v>
      </c>
      <c r="F175" s="59">
        <v>7.9661681900000003</v>
      </c>
      <c r="G175" s="60">
        <f t="shared" si="9"/>
        <v>197.45894552000001</v>
      </c>
      <c r="H175" s="60"/>
      <c r="I175" s="134">
        <v>0.2288</v>
      </c>
      <c r="J175" s="22">
        <f t="shared" si="8"/>
        <v>242.63755225497604</v>
      </c>
    </row>
    <row r="176" spans="1:10" x14ac:dyDescent="0.25">
      <c r="A176" s="157" t="s">
        <v>283</v>
      </c>
      <c r="B176" s="85" t="s">
        <v>284</v>
      </c>
      <c r="C176" s="57" t="s">
        <v>37</v>
      </c>
      <c r="D176" s="58">
        <v>2</v>
      </c>
      <c r="E176" s="59">
        <v>10.9498</v>
      </c>
      <c r="F176" s="59">
        <v>5.2181685100000008</v>
      </c>
      <c r="G176" s="60">
        <f t="shared" si="9"/>
        <v>32.335937020000003</v>
      </c>
      <c r="H176" s="60"/>
      <c r="I176" s="134">
        <v>0.2288</v>
      </c>
      <c r="J176" s="22">
        <f t="shared" si="8"/>
        <v>39.73439941017601</v>
      </c>
    </row>
    <row r="177" spans="1:10" x14ac:dyDescent="0.25">
      <c r="A177" s="157" t="s">
        <v>285</v>
      </c>
      <c r="B177" s="85" t="s">
        <v>286</v>
      </c>
      <c r="C177" s="57" t="s">
        <v>37</v>
      </c>
      <c r="D177" s="58">
        <v>2</v>
      </c>
      <c r="E177" s="59">
        <v>131.334</v>
      </c>
      <c r="F177" s="59">
        <v>62.587713300000011</v>
      </c>
      <c r="G177" s="60">
        <f t="shared" si="9"/>
        <v>387.84342660000004</v>
      </c>
      <c r="H177" s="60"/>
      <c r="I177" s="134">
        <v>0.2288</v>
      </c>
      <c r="J177" s="22">
        <f t="shared" si="8"/>
        <v>476.5820026060801</v>
      </c>
    </row>
    <row r="178" spans="1:10" x14ac:dyDescent="0.25">
      <c r="A178" s="157" t="s">
        <v>287</v>
      </c>
      <c r="B178" s="85" t="s">
        <v>288</v>
      </c>
      <c r="C178" s="57" t="s">
        <v>37</v>
      </c>
      <c r="D178" s="58">
        <v>2</v>
      </c>
      <c r="E178" s="59">
        <v>128.7158</v>
      </c>
      <c r="F178" s="59">
        <v>61.340000210000014</v>
      </c>
      <c r="G178" s="60">
        <f t="shared" si="9"/>
        <v>380.11160042000006</v>
      </c>
      <c r="H178" s="60"/>
      <c r="I178" s="134">
        <v>0.2288</v>
      </c>
      <c r="J178" s="22">
        <f t="shared" si="8"/>
        <v>467.08113459609609</v>
      </c>
    </row>
    <row r="179" spans="1:10" x14ac:dyDescent="0.25">
      <c r="A179" s="157" t="s">
        <v>289</v>
      </c>
      <c r="B179" s="85" t="s">
        <v>290</v>
      </c>
      <c r="C179" s="57" t="s">
        <v>37</v>
      </c>
      <c r="D179" s="58">
        <v>2</v>
      </c>
      <c r="E179" s="59">
        <v>52.544200000000004</v>
      </c>
      <c r="F179" s="59">
        <v>25.040136790000002</v>
      </c>
      <c r="G179" s="60">
        <f t="shared" si="9"/>
        <v>155.16867358000002</v>
      </c>
      <c r="H179" s="60"/>
      <c r="I179" s="134">
        <v>0.2288</v>
      </c>
      <c r="J179" s="22">
        <f t="shared" si="8"/>
        <v>190.67126609510404</v>
      </c>
    </row>
    <row r="180" spans="1:10" x14ac:dyDescent="0.25">
      <c r="A180" s="157" t="s">
        <v>291</v>
      </c>
      <c r="B180" s="85" t="s">
        <v>292</v>
      </c>
      <c r="C180" s="57" t="s">
        <v>37</v>
      </c>
      <c r="D180" s="58">
        <v>4</v>
      </c>
      <c r="E180" s="59">
        <v>80.814399999999992</v>
      </c>
      <c r="F180" s="59">
        <v>38.512407279999998</v>
      </c>
      <c r="G180" s="60">
        <f t="shared" si="9"/>
        <v>477.30722911999999</v>
      </c>
      <c r="H180" s="60"/>
      <c r="I180" s="134">
        <v>0.2288</v>
      </c>
      <c r="J180" s="22">
        <f t="shared" si="8"/>
        <v>586.51512314265608</v>
      </c>
    </row>
    <row r="181" spans="1:10" x14ac:dyDescent="0.25">
      <c r="A181" s="157" t="s">
        <v>293</v>
      </c>
      <c r="B181" s="85" t="s">
        <v>194</v>
      </c>
      <c r="C181" s="57" t="s">
        <v>37</v>
      </c>
      <c r="D181" s="58">
        <v>4</v>
      </c>
      <c r="E181" s="59">
        <v>67.861199999999997</v>
      </c>
      <c r="F181" s="59">
        <v>32.339510939999997</v>
      </c>
      <c r="G181" s="60">
        <f t="shared" si="9"/>
        <v>400.80284375999997</v>
      </c>
      <c r="H181" s="60"/>
      <c r="I181" s="134">
        <v>0.2288</v>
      </c>
      <c r="J181" s="22">
        <f t="shared" si="8"/>
        <v>492.50653441228803</v>
      </c>
    </row>
    <row r="182" spans="1:10" x14ac:dyDescent="0.25">
      <c r="A182" s="157" t="s">
        <v>294</v>
      </c>
      <c r="B182" s="85" t="s">
        <v>205</v>
      </c>
      <c r="C182" s="57" t="s">
        <v>37</v>
      </c>
      <c r="D182" s="58">
        <v>4</v>
      </c>
      <c r="E182" s="59">
        <v>96.173800000000014</v>
      </c>
      <c r="F182" s="59">
        <v>45.831987310000009</v>
      </c>
      <c r="G182" s="60">
        <f t="shared" si="9"/>
        <v>568.02314924000007</v>
      </c>
      <c r="H182" s="60"/>
      <c r="I182" s="134">
        <v>0.2288</v>
      </c>
      <c r="J182" s="22">
        <f t="shared" si="8"/>
        <v>697.9868457861121</v>
      </c>
    </row>
    <row r="183" spans="1:10" x14ac:dyDescent="0.25">
      <c r="A183" s="157" t="s">
        <v>295</v>
      </c>
      <c r="B183" s="85" t="s">
        <v>296</v>
      </c>
      <c r="C183" s="57" t="s">
        <v>37</v>
      </c>
      <c r="D183" s="58">
        <v>4</v>
      </c>
      <c r="E183" s="59">
        <v>42.463600000000007</v>
      </c>
      <c r="F183" s="59">
        <v>20.236188820000002</v>
      </c>
      <c r="G183" s="60">
        <f t="shared" si="9"/>
        <v>250.79915528000004</v>
      </c>
      <c r="H183" s="60"/>
      <c r="I183" s="134">
        <v>0.2288</v>
      </c>
      <c r="J183" s="22">
        <f t="shared" si="8"/>
        <v>308.18200200806405</v>
      </c>
    </row>
    <row r="184" spans="1:10" x14ac:dyDescent="0.25">
      <c r="A184" s="157" t="s">
        <v>297</v>
      </c>
      <c r="B184" s="85" t="s">
        <v>298</v>
      </c>
      <c r="C184" s="57" t="s">
        <v>37</v>
      </c>
      <c r="D184" s="58">
        <v>4</v>
      </c>
      <c r="E184" s="59">
        <v>39.188200000000002</v>
      </c>
      <c r="F184" s="59">
        <v>18.67528459</v>
      </c>
      <c r="G184" s="60">
        <f t="shared" si="9"/>
        <v>231.45393836</v>
      </c>
      <c r="H184" s="60"/>
      <c r="I184" s="134">
        <v>0.2288</v>
      </c>
      <c r="J184" s="22">
        <f t="shared" si="8"/>
        <v>284.41059945676801</v>
      </c>
    </row>
    <row r="185" spans="1:10" x14ac:dyDescent="0.25">
      <c r="A185" s="157" t="s">
        <v>299</v>
      </c>
      <c r="B185" s="85" t="s">
        <v>300</v>
      </c>
      <c r="C185" s="57" t="s">
        <v>37</v>
      </c>
      <c r="D185" s="58">
        <v>6</v>
      </c>
      <c r="E185" s="59">
        <v>34.322800000000008</v>
      </c>
      <c r="F185" s="59">
        <v>16.356659860000004</v>
      </c>
      <c r="G185" s="60">
        <f t="shared" si="9"/>
        <v>304.07675916000005</v>
      </c>
      <c r="H185" s="60"/>
      <c r="I185" s="134">
        <v>0.2288</v>
      </c>
      <c r="J185" s="22">
        <f t="shared" si="8"/>
        <v>373.64952165580809</v>
      </c>
    </row>
    <row r="186" spans="1:10" x14ac:dyDescent="0.25">
      <c r="A186" s="157" t="s">
        <v>301</v>
      </c>
      <c r="B186" s="85" t="s">
        <v>302</v>
      </c>
      <c r="C186" s="57" t="s">
        <v>37</v>
      </c>
      <c r="D186" s="58">
        <v>4</v>
      </c>
      <c r="E186" s="59">
        <v>28.651800000000001</v>
      </c>
      <c r="F186" s="59">
        <v>13.654123410000002</v>
      </c>
      <c r="G186" s="60">
        <f t="shared" si="9"/>
        <v>169.22369364000002</v>
      </c>
      <c r="H186" s="60"/>
      <c r="I186" s="134">
        <v>0.2288</v>
      </c>
      <c r="J186" s="22">
        <f t="shared" si="8"/>
        <v>207.94207474483204</v>
      </c>
    </row>
    <row r="187" spans="1:10" x14ac:dyDescent="0.25">
      <c r="A187" s="157" t="s">
        <v>303</v>
      </c>
      <c r="B187" s="85" t="s">
        <v>302</v>
      </c>
      <c r="C187" s="57" t="s">
        <v>37</v>
      </c>
      <c r="D187" s="58">
        <v>4</v>
      </c>
      <c r="E187" s="59">
        <v>28.651800000000001</v>
      </c>
      <c r="F187" s="59">
        <v>13.654123410000002</v>
      </c>
      <c r="G187" s="60">
        <f t="shared" si="9"/>
        <v>169.22369364000002</v>
      </c>
      <c r="H187" s="60"/>
      <c r="I187" s="134">
        <v>0.2288</v>
      </c>
      <c r="J187" s="22">
        <f t="shared" si="8"/>
        <v>207.94207474483204</v>
      </c>
    </row>
    <row r="188" spans="1:10" x14ac:dyDescent="0.25">
      <c r="A188" s="157" t="s">
        <v>304</v>
      </c>
      <c r="B188" s="85" t="s">
        <v>305</v>
      </c>
      <c r="C188" s="57" t="s">
        <v>37</v>
      </c>
      <c r="D188" s="58">
        <v>2</v>
      </c>
      <c r="E188" s="59">
        <v>16.355800000000002</v>
      </c>
      <c r="F188" s="59">
        <v>7.7944182100000008</v>
      </c>
      <c r="G188" s="60">
        <f t="shared" si="9"/>
        <v>48.300436420000004</v>
      </c>
      <c r="H188" s="60"/>
      <c r="I188" s="134">
        <v>0.2288</v>
      </c>
      <c r="J188" s="22">
        <f t="shared" si="8"/>
        <v>59.351576272896011</v>
      </c>
    </row>
    <row r="189" spans="1:10" x14ac:dyDescent="0.25">
      <c r="A189" s="157" t="s">
        <v>306</v>
      </c>
      <c r="B189" s="85" t="s">
        <v>212</v>
      </c>
      <c r="C189" s="57" t="s">
        <v>37</v>
      </c>
      <c r="D189" s="58">
        <v>3</v>
      </c>
      <c r="E189" s="59">
        <v>107.3462</v>
      </c>
      <c r="F189" s="59">
        <v>51.156236690000007</v>
      </c>
      <c r="G189" s="60">
        <f t="shared" si="9"/>
        <v>475.50731007000002</v>
      </c>
      <c r="H189" s="60"/>
      <c r="I189" s="134">
        <v>0.2288</v>
      </c>
      <c r="J189" s="22">
        <f t="shared" si="8"/>
        <v>584.30338261401607</v>
      </c>
    </row>
    <row r="190" spans="1:10" x14ac:dyDescent="0.25">
      <c r="A190" s="157" t="s">
        <v>307</v>
      </c>
      <c r="B190" s="85" t="s">
        <v>105</v>
      </c>
      <c r="C190" s="57" t="s">
        <v>37</v>
      </c>
      <c r="D190" s="58">
        <v>2</v>
      </c>
      <c r="E190" s="59">
        <v>49.321800000000003</v>
      </c>
      <c r="F190" s="59">
        <v>23.504489910000004</v>
      </c>
      <c r="G190" s="60">
        <f t="shared" si="9"/>
        <v>145.65257982000003</v>
      </c>
      <c r="H190" s="60"/>
      <c r="I190" s="134">
        <v>0.2288</v>
      </c>
      <c r="J190" s="22">
        <f t="shared" si="8"/>
        <v>178.97789008281606</v>
      </c>
    </row>
    <row r="191" spans="1:10" x14ac:dyDescent="0.25">
      <c r="A191" s="157" t="s">
        <v>308</v>
      </c>
      <c r="B191" s="85" t="s">
        <v>309</v>
      </c>
      <c r="C191" s="57" t="s">
        <v>37</v>
      </c>
      <c r="D191" s="58">
        <v>2</v>
      </c>
      <c r="E191" s="59">
        <v>43.862800000000007</v>
      </c>
      <c r="F191" s="59">
        <v>20.902982860000002</v>
      </c>
      <c r="G191" s="60">
        <f t="shared" si="9"/>
        <v>129.53156572</v>
      </c>
      <c r="H191" s="60"/>
      <c r="I191" s="134">
        <v>0.2288</v>
      </c>
      <c r="J191" s="22">
        <f t="shared" si="8"/>
        <v>159.16838795673601</v>
      </c>
    </row>
    <row r="192" spans="1:10" x14ac:dyDescent="0.25">
      <c r="A192" s="157" t="s">
        <v>310</v>
      </c>
      <c r="B192" s="85" t="s">
        <v>311</v>
      </c>
      <c r="C192" s="57" t="s">
        <v>37</v>
      </c>
      <c r="D192" s="58">
        <v>3</v>
      </c>
      <c r="E192" s="59">
        <v>40.767600000000002</v>
      </c>
      <c r="F192" s="59">
        <v>19.42795362</v>
      </c>
      <c r="G192" s="60">
        <f t="shared" si="9"/>
        <v>180.58666085999999</v>
      </c>
      <c r="H192" s="60"/>
      <c r="I192" s="134">
        <v>0.2288</v>
      </c>
      <c r="J192" s="22">
        <f t="shared" si="8"/>
        <v>221.90488886476803</v>
      </c>
    </row>
    <row r="193" spans="1:10" x14ac:dyDescent="0.25">
      <c r="A193" s="157" t="s">
        <v>312</v>
      </c>
      <c r="B193" s="85" t="s">
        <v>313</v>
      </c>
      <c r="C193" s="57" t="s">
        <v>37</v>
      </c>
      <c r="D193" s="58">
        <v>10</v>
      </c>
      <c r="E193" s="59">
        <v>30.8354</v>
      </c>
      <c r="F193" s="59">
        <v>14.694726230000002</v>
      </c>
      <c r="G193" s="60">
        <f t="shared" si="9"/>
        <v>455.30126230000002</v>
      </c>
      <c r="H193" s="60"/>
      <c r="I193" s="134">
        <v>0.2288</v>
      </c>
      <c r="J193" s="22">
        <f t="shared" si="8"/>
        <v>559.47419111424006</v>
      </c>
    </row>
    <row r="194" spans="1:10" x14ac:dyDescent="0.25">
      <c r="A194" s="157" t="s">
        <v>314</v>
      </c>
      <c r="B194" s="85" t="s">
        <v>315</v>
      </c>
      <c r="C194" s="57" t="s">
        <v>37</v>
      </c>
      <c r="D194" s="58">
        <v>1</v>
      </c>
      <c r="E194" s="59">
        <v>25.5566</v>
      </c>
      <c r="F194" s="59">
        <v>12.179094170000001</v>
      </c>
      <c r="G194" s="60">
        <f t="shared" si="9"/>
        <v>37.735694170000002</v>
      </c>
      <c r="H194" s="60"/>
      <c r="I194" s="134">
        <v>0.2288</v>
      </c>
      <c r="J194" s="22">
        <f t="shared" si="8"/>
        <v>46.36962099609601</v>
      </c>
    </row>
    <row r="195" spans="1:10" x14ac:dyDescent="0.25">
      <c r="A195" s="157" t="s">
        <v>316</v>
      </c>
      <c r="B195" s="85" t="s">
        <v>109</v>
      </c>
      <c r="C195" s="57" t="s">
        <v>37</v>
      </c>
      <c r="D195" s="58">
        <v>1</v>
      </c>
      <c r="E195" s="59">
        <v>1681.5840000000003</v>
      </c>
      <c r="F195" s="59">
        <v>801.36520080000014</v>
      </c>
      <c r="G195" s="60">
        <f t="shared" si="9"/>
        <v>2482.9492008000007</v>
      </c>
      <c r="H195" s="60"/>
      <c r="I195" s="134">
        <v>0.2288</v>
      </c>
      <c r="J195" s="22">
        <f t="shared" si="8"/>
        <v>3051.0479779430411</v>
      </c>
    </row>
    <row r="196" spans="1:10" x14ac:dyDescent="0.25">
      <c r="A196" s="157" t="s">
        <v>317</v>
      </c>
      <c r="B196" s="85" t="s">
        <v>157</v>
      </c>
      <c r="C196" s="57" t="s">
        <v>37</v>
      </c>
      <c r="D196" s="58">
        <v>2</v>
      </c>
      <c r="E196" s="59">
        <v>242.47500000000002</v>
      </c>
      <c r="F196" s="59">
        <v>115.55237625000001</v>
      </c>
      <c r="G196" s="60">
        <f t="shared" si="9"/>
        <v>716.05475250000006</v>
      </c>
      <c r="H196" s="60"/>
      <c r="I196" s="134">
        <v>0.2288</v>
      </c>
      <c r="J196" s="22">
        <f t="shared" si="8"/>
        <v>879.88807987200016</v>
      </c>
    </row>
    <row r="197" spans="1:10" ht="15.75" x14ac:dyDescent="0.2">
      <c r="A197" s="157"/>
      <c r="B197" s="78" t="s">
        <v>318</v>
      </c>
      <c r="C197" s="88"/>
      <c r="D197" s="89"/>
      <c r="E197" s="90"/>
      <c r="F197" s="90"/>
      <c r="G197" s="86">
        <f>SUM(G159:G196)</f>
        <v>29125.789220060011</v>
      </c>
      <c r="H197" s="86"/>
      <c r="I197" s="140"/>
      <c r="J197" s="87">
        <f>SUM(J159:J196)</f>
        <v>35789.769793609725</v>
      </c>
    </row>
    <row r="198" spans="1:10" x14ac:dyDescent="0.25">
      <c r="A198" s="157"/>
      <c r="B198" s="85"/>
      <c r="C198" s="57"/>
      <c r="D198" s="58"/>
      <c r="E198" s="59"/>
      <c r="F198" s="59"/>
      <c r="G198" s="60"/>
      <c r="H198" s="60"/>
      <c r="I198" s="134"/>
      <c r="J198" s="22"/>
    </row>
    <row r="199" spans="1:10" ht="15.75" x14ac:dyDescent="0.2">
      <c r="A199" s="157" t="s">
        <v>319</v>
      </c>
      <c r="B199" s="78" t="s">
        <v>320</v>
      </c>
      <c r="C199" s="57"/>
      <c r="D199" s="58"/>
      <c r="E199" s="59"/>
      <c r="F199" s="59"/>
      <c r="G199" s="60"/>
      <c r="H199" s="60"/>
      <c r="I199" s="134"/>
      <c r="J199" s="22"/>
    </row>
    <row r="200" spans="1:10" x14ac:dyDescent="0.25">
      <c r="A200" s="157" t="s">
        <v>321</v>
      </c>
      <c r="B200" s="85" t="s">
        <v>322</v>
      </c>
      <c r="C200" s="57" t="s">
        <v>37</v>
      </c>
      <c r="D200" s="58">
        <v>2</v>
      </c>
      <c r="E200" s="59">
        <v>158.75620000000001</v>
      </c>
      <c r="F200" s="59">
        <v>75.655866190000012</v>
      </c>
      <c r="G200" s="60">
        <f t="shared" si="9"/>
        <v>468.82413238000004</v>
      </c>
      <c r="H200" s="60"/>
      <c r="I200" s="134">
        <v>0.2288</v>
      </c>
      <c r="J200" s="22">
        <f t="shared" si="8"/>
        <v>576.09109386854414</v>
      </c>
    </row>
    <row r="201" spans="1:10" x14ac:dyDescent="0.25">
      <c r="A201" s="157" t="s">
        <v>323</v>
      </c>
      <c r="B201" s="85" t="s">
        <v>189</v>
      </c>
      <c r="C201" s="57" t="s">
        <v>89</v>
      </c>
      <c r="D201" s="58">
        <v>2</v>
      </c>
      <c r="E201" s="59">
        <v>1074.3417999999999</v>
      </c>
      <c r="F201" s="59">
        <v>511.98163891000007</v>
      </c>
      <c r="G201" s="60">
        <f t="shared" si="9"/>
        <v>3172.6468778200001</v>
      </c>
      <c r="H201" s="60"/>
      <c r="I201" s="134">
        <v>0.2288</v>
      </c>
      <c r="J201" s="22">
        <f t="shared" si="8"/>
        <v>3898.5484834652166</v>
      </c>
    </row>
    <row r="202" spans="1:10" x14ac:dyDescent="0.25">
      <c r="A202" s="157" t="s">
        <v>324</v>
      </c>
      <c r="B202" s="85" t="s">
        <v>262</v>
      </c>
      <c r="C202" s="57" t="s">
        <v>89</v>
      </c>
      <c r="D202" s="58">
        <v>4</v>
      </c>
      <c r="E202" s="59">
        <v>263.72800000000001</v>
      </c>
      <c r="F202" s="59">
        <v>125.68057360000002</v>
      </c>
      <c r="G202" s="60">
        <f t="shared" si="9"/>
        <v>1557.6342944</v>
      </c>
      <c r="H202" s="60"/>
      <c r="I202" s="134">
        <v>0.2288</v>
      </c>
      <c r="J202" s="22">
        <f t="shared" si="8"/>
        <v>1914.0210209587203</v>
      </c>
    </row>
    <row r="203" spans="1:10" x14ac:dyDescent="0.25">
      <c r="A203" s="157" t="s">
        <v>325</v>
      </c>
      <c r="B203" s="85" t="s">
        <v>264</v>
      </c>
      <c r="C203" s="57" t="s">
        <v>89</v>
      </c>
      <c r="D203" s="58">
        <v>4</v>
      </c>
      <c r="E203" s="59">
        <v>215.4238</v>
      </c>
      <c r="F203" s="59">
        <v>102.66102481000001</v>
      </c>
      <c r="G203" s="60">
        <f t="shared" si="9"/>
        <v>1272.3392992399999</v>
      </c>
      <c r="H203" s="60"/>
      <c r="I203" s="134">
        <v>0.2288</v>
      </c>
      <c r="J203" s="22">
        <f t="shared" si="8"/>
        <v>1563.4505309061121</v>
      </c>
    </row>
    <row r="204" spans="1:10" x14ac:dyDescent="0.25">
      <c r="A204" s="157" t="s">
        <v>326</v>
      </c>
      <c r="B204" s="85" t="s">
        <v>266</v>
      </c>
      <c r="C204" s="57" t="s">
        <v>89</v>
      </c>
      <c r="D204" s="58">
        <v>5</v>
      </c>
      <c r="E204" s="59">
        <v>166.31400000000002</v>
      </c>
      <c r="F204" s="59">
        <v>79.257564300000013</v>
      </c>
      <c r="G204" s="60">
        <f t="shared" si="9"/>
        <v>1227.8578215000002</v>
      </c>
      <c r="H204" s="60"/>
      <c r="I204" s="134">
        <v>0.2288</v>
      </c>
      <c r="J204" s="22">
        <f t="shared" si="8"/>
        <v>1508.7916910592005</v>
      </c>
    </row>
    <row r="205" spans="1:10" x14ac:dyDescent="0.25">
      <c r="A205" s="157" t="s">
        <v>327</v>
      </c>
      <c r="B205" s="85" t="s">
        <v>191</v>
      </c>
      <c r="C205" s="57" t="s">
        <v>37</v>
      </c>
      <c r="D205" s="58">
        <v>4</v>
      </c>
      <c r="E205" s="59">
        <v>236.57080000000002</v>
      </c>
      <c r="F205" s="59">
        <v>112.73870746000001</v>
      </c>
      <c r="G205" s="60">
        <f t="shared" si="9"/>
        <v>1397.2380298400001</v>
      </c>
      <c r="H205" s="60"/>
      <c r="I205" s="134">
        <v>0.2288</v>
      </c>
      <c r="J205" s="22">
        <f t="shared" si="8"/>
        <v>1716.9260910673922</v>
      </c>
    </row>
    <row r="206" spans="1:10" x14ac:dyDescent="0.25">
      <c r="A206" s="157" t="s">
        <v>328</v>
      </c>
      <c r="B206" s="85" t="s">
        <v>274</v>
      </c>
      <c r="C206" s="57" t="s">
        <v>37</v>
      </c>
      <c r="D206" s="58">
        <v>4</v>
      </c>
      <c r="E206" s="59">
        <v>110.02800000000001</v>
      </c>
      <c r="F206" s="59">
        <v>52.4342586</v>
      </c>
      <c r="G206" s="60">
        <f t="shared" si="9"/>
        <v>649.84903440000005</v>
      </c>
      <c r="H206" s="60"/>
      <c r="I206" s="134">
        <v>0.2288</v>
      </c>
      <c r="J206" s="22">
        <f t="shared" si="8"/>
        <v>798.53449347072012</v>
      </c>
    </row>
    <row r="207" spans="1:10" x14ac:dyDescent="0.25">
      <c r="A207" s="157" t="s">
        <v>329</v>
      </c>
      <c r="B207" s="85" t="s">
        <v>276</v>
      </c>
      <c r="C207" s="57" t="s">
        <v>37</v>
      </c>
      <c r="D207" s="58">
        <v>4</v>
      </c>
      <c r="E207" s="59">
        <v>92.018600000000006</v>
      </c>
      <c r="F207" s="59">
        <v>43.851811070000004</v>
      </c>
      <c r="G207" s="60">
        <f t="shared" si="9"/>
        <v>543.48164428000007</v>
      </c>
      <c r="H207" s="60"/>
      <c r="I207" s="134">
        <v>0.2288</v>
      </c>
      <c r="J207" s="22">
        <f t="shared" si="8"/>
        <v>667.83024449126412</v>
      </c>
    </row>
    <row r="208" spans="1:10" x14ac:dyDescent="0.25">
      <c r="A208" s="157" t="s">
        <v>330</v>
      </c>
      <c r="B208" s="85" t="s">
        <v>331</v>
      </c>
      <c r="C208" s="57" t="s">
        <v>37</v>
      </c>
      <c r="D208" s="58">
        <v>6</v>
      </c>
      <c r="E208" s="59">
        <v>169.35620000000003</v>
      </c>
      <c r="F208" s="59">
        <v>80.707336190000007</v>
      </c>
      <c r="G208" s="60">
        <f t="shared" si="9"/>
        <v>1500.3812171400002</v>
      </c>
      <c r="H208" s="60"/>
      <c r="I208" s="134">
        <v>0.2288</v>
      </c>
      <c r="J208" s="22">
        <f t="shared" si="8"/>
        <v>1843.6684396216324</v>
      </c>
    </row>
    <row r="209" spans="1:10" x14ac:dyDescent="0.25">
      <c r="A209" s="157" t="s">
        <v>332</v>
      </c>
      <c r="B209" s="85" t="s">
        <v>333</v>
      </c>
      <c r="C209" s="57" t="s">
        <v>37</v>
      </c>
      <c r="D209" s="58">
        <v>6</v>
      </c>
      <c r="E209" s="59">
        <v>26.446999999999999</v>
      </c>
      <c r="F209" s="59">
        <v>12.603417650000001</v>
      </c>
      <c r="G209" s="60">
        <f t="shared" si="9"/>
        <v>234.3025059</v>
      </c>
      <c r="H209" s="60"/>
      <c r="I209" s="134">
        <v>0.2288</v>
      </c>
      <c r="J209" s="22">
        <f t="shared" si="8"/>
        <v>287.91091924992003</v>
      </c>
    </row>
    <row r="210" spans="1:10" x14ac:dyDescent="0.25">
      <c r="A210" s="157" t="s">
        <v>334</v>
      </c>
      <c r="B210" s="85" t="s">
        <v>282</v>
      </c>
      <c r="C210" s="57" t="s">
        <v>37</v>
      </c>
      <c r="D210" s="58">
        <v>2</v>
      </c>
      <c r="E210" s="59">
        <v>16.716200000000001</v>
      </c>
      <c r="F210" s="59">
        <v>7.9661681900000003</v>
      </c>
      <c r="G210" s="60">
        <f t="shared" si="9"/>
        <v>49.364736380000004</v>
      </c>
      <c r="H210" s="60"/>
      <c r="I210" s="134">
        <v>0.2288</v>
      </c>
      <c r="J210" s="22">
        <f t="shared" si="8"/>
        <v>60.659388063744011</v>
      </c>
    </row>
    <row r="211" spans="1:10" x14ac:dyDescent="0.25">
      <c r="A211" s="157" t="s">
        <v>335</v>
      </c>
      <c r="B211" s="85" t="s">
        <v>95</v>
      </c>
      <c r="C211" s="57" t="s">
        <v>37</v>
      </c>
      <c r="D211" s="58">
        <v>2</v>
      </c>
      <c r="E211" s="59">
        <v>206.00040000000001</v>
      </c>
      <c r="F211" s="59">
        <v>98.17026798000002</v>
      </c>
      <c r="G211" s="60">
        <f t="shared" si="9"/>
        <v>608.34133596000004</v>
      </c>
      <c r="H211" s="60"/>
      <c r="I211" s="134">
        <v>0.2288</v>
      </c>
      <c r="J211" s="22">
        <f t="shared" si="8"/>
        <v>747.52983362764815</v>
      </c>
    </row>
    <row r="212" spans="1:10" x14ac:dyDescent="0.25">
      <c r="A212" s="157" t="s">
        <v>336</v>
      </c>
      <c r="B212" s="85" t="s">
        <v>194</v>
      </c>
      <c r="C212" s="57" t="s">
        <v>37</v>
      </c>
      <c r="D212" s="58">
        <v>2</v>
      </c>
      <c r="E212" s="59">
        <v>67.861199999999997</v>
      </c>
      <c r="F212" s="59">
        <v>32.339510939999997</v>
      </c>
      <c r="G212" s="60">
        <f t="shared" si="9"/>
        <v>200.40142187999999</v>
      </c>
      <c r="H212" s="60"/>
      <c r="I212" s="134">
        <v>0.2288</v>
      </c>
      <c r="J212" s="22">
        <f t="shared" si="8"/>
        <v>246.25326720614402</v>
      </c>
    </row>
    <row r="213" spans="1:10" x14ac:dyDescent="0.25">
      <c r="A213" s="157" t="s">
        <v>337</v>
      </c>
      <c r="B213" s="85" t="s">
        <v>95</v>
      </c>
      <c r="C213" s="57" t="s">
        <v>37</v>
      </c>
      <c r="D213" s="58">
        <v>2</v>
      </c>
      <c r="E213" s="59">
        <v>206.00040000000001</v>
      </c>
      <c r="F213" s="59">
        <v>98.17026798000002</v>
      </c>
      <c r="G213" s="60">
        <f t="shared" si="9"/>
        <v>608.34133596000004</v>
      </c>
      <c r="H213" s="60"/>
      <c r="I213" s="134">
        <v>0.2288</v>
      </c>
      <c r="J213" s="22">
        <f t="shared" si="8"/>
        <v>747.52983362764815</v>
      </c>
    </row>
    <row r="214" spans="1:10" x14ac:dyDescent="0.25">
      <c r="A214" s="157" t="s">
        <v>338</v>
      </c>
      <c r="B214" s="85" t="s">
        <v>296</v>
      </c>
      <c r="C214" s="57" t="s">
        <v>37</v>
      </c>
      <c r="D214" s="58">
        <v>2</v>
      </c>
      <c r="E214" s="59">
        <v>42.463600000000007</v>
      </c>
      <c r="F214" s="59">
        <v>20.236188820000002</v>
      </c>
      <c r="G214" s="60">
        <f t="shared" si="9"/>
        <v>125.39957764000002</v>
      </c>
      <c r="H214" s="60"/>
      <c r="I214" s="134">
        <v>0.2288</v>
      </c>
      <c r="J214" s="22">
        <f t="shared" si="8"/>
        <v>154.09100100403202</v>
      </c>
    </row>
    <row r="215" spans="1:10" x14ac:dyDescent="0.25">
      <c r="A215" s="157" t="s">
        <v>339</v>
      </c>
      <c r="B215" s="85" t="s">
        <v>298</v>
      </c>
      <c r="C215" s="57" t="s">
        <v>37</v>
      </c>
      <c r="D215" s="58">
        <v>2</v>
      </c>
      <c r="E215" s="59">
        <v>39.188200000000002</v>
      </c>
      <c r="F215" s="59">
        <v>18.67528459</v>
      </c>
      <c r="G215" s="60">
        <f t="shared" si="9"/>
        <v>115.72696918</v>
      </c>
      <c r="H215" s="60"/>
      <c r="I215" s="134">
        <v>0.2288</v>
      </c>
      <c r="J215" s="22">
        <f t="shared" si="8"/>
        <v>142.20529972838401</v>
      </c>
    </row>
    <row r="216" spans="1:10" x14ac:dyDescent="0.25">
      <c r="A216" s="157" t="s">
        <v>340</v>
      </c>
      <c r="B216" s="85" t="s">
        <v>300</v>
      </c>
      <c r="C216" s="57" t="s">
        <v>37</v>
      </c>
      <c r="D216" s="58">
        <v>4</v>
      </c>
      <c r="E216" s="59">
        <v>34.322800000000008</v>
      </c>
      <c r="F216" s="59">
        <v>16.356659860000004</v>
      </c>
      <c r="G216" s="60">
        <f t="shared" si="9"/>
        <v>202.71783944000003</v>
      </c>
      <c r="H216" s="60"/>
      <c r="I216" s="134">
        <v>0.2288</v>
      </c>
      <c r="J216" s="22">
        <f t="shared" si="8"/>
        <v>249.09968110387206</v>
      </c>
    </row>
    <row r="217" spans="1:10" x14ac:dyDescent="0.25">
      <c r="A217" s="157" t="s">
        <v>341</v>
      </c>
      <c r="B217" s="85" t="s">
        <v>302</v>
      </c>
      <c r="C217" s="57" t="s">
        <v>37</v>
      </c>
      <c r="D217" s="58">
        <v>6</v>
      </c>
      <c r="E217" s="59">
        <v>28.651800000000001</v>
      </c>
      <c r="F217" s="59">
        <v>13.654123410000002</v>
      </c>
      <c r="G217" s="60">
        <f t="shared" si="9"/>
        <v>253.83554046000003</v>
      </c>
      <c r="H217" s="60"/>
      <c r="I217" s="134">
        <v>0.2288</v>
      </c>
      <c r="J217" s="22">
        <f t="shared" si="8"/>
        <v>311.91311211724809</v>
      </c>
    </row>
    <row r="218" spans="1:10" x14ac:dyDescent="0.25">
      <c r="A218" s="157" t="s">
        <v>342</v>
      </c>
      <c r="B218" s="85" t="s">
        <v>309</v>
      </c>
      <c r="C218" s="57" t="s">
        <v>37</v>
      </c>
      <c r="D218" s="58">
        <v>3</v>
      </c>
      <c r="E218" s="59">
        <v>43.862800000000007</v>
      </c>
      <c r="F218" s="59">
        <v>20.902982860000002</v>
      </c>
      <c r="G218" s="60">
        <f t="shared" si="9"/>
        <v>194.29734858</v>
      </c>
      <c r="H218" s="60"/>
      <c r="I218" s="134">
        <v>0.2288</v>
      </c>
      <c r="J218" s="22">
        <f t="shared" si="8"/>
        <v>238.75258193510402</v>
      </c>
    </row>
    <row r="219" spans="1:10" x14ac:dyDescent="0.25">
      <c r="A219" s="157" t="s">
        <v>343</v>
      </c>
      <c r="B219" s="85" t="s">
        <v>311</v>
      </c>
      <c r="C219" s="57" t="s">
        <v>37</v>
      </c>
      <c r="D219" s="58">
        <v>3</v>
      </c>
      <c r="E219" s="59">
        <v>40.767600000000002</v>
      </c>
      <c r="F219" s="59">
        <v>19.42795362</v>
      </c>
      <c r="G219" s="60">
        <f t="shared" si="9"/>
        <v>180.58666085999999</v>
      </c>
      <c r="H219" s="60"/>
      <c r="I219" s="134">
        <v>0.2288</v>
      </c>
      <c r="J219" s="22">
        <f t="shared" si="8"/>
        <v>221.90488886476803</v>
      </c>
    </row>
    <row r="220" spans="1:10" x14ac:dyDescent="0.25">
      <c r="A220" s="157" t="s">
        <v>344</v>
      </c>
      <c r="B220" s="85" t="s">
        <v>313</v>
      </c>
      <c r="C220" s="57" t="s">
        <v>37</v>
      </c>
      <c r="D220" s="58">
        <v>4</v>
      </c>
      <c r="E220" s="59">
        <v>30.8354</v>
      </c>
      <c r="F220" s="59">
        <v>14.694726230000002</v>
      </c>
      <c r="G220" s="60">
        <f t="shared" si="9"/>
        <v>182.12050492</v>
      </c>
      <c r="H220" s="60"/>
      <c r="I220" s="134">
        <v>0.2288</v>
      </c>
      <c r="J220" s="22">
        <f t="shared" si="8"/>
        <v>223.78967644569602</v>
      </c>
    </row>
    <row r="221" spans="1:10" x14ac:dyDescent="0.25">
      <c r="A221" s="157" t="s">
        <v>345</v>
      </c>
      <c r="B221" s="85" t="s">
        <v>240</v>
      </c>
      <c r="C221" s="57" t="s">
        <v>37</v>
      </c>
      <c r="D221" s="58">
        <v>2</v>
      </c>
      <c r="E221" s="59">
        <v>318.95400000000001</v>
      </c>
      <c r="F221" s="59">
        <v>151.9987323</v>
      </c>
      <c r="G221" s="60">
        <f t="shared" si="9"/>
        <v>941.90546459999996</v>
      </c>
      <c r="H221" s="60"/>
      <c r="I221" s="134">
        <v>0.2288</v>
      </c>
      <c r="J221" s="22">
        <f t="shared" si="8"/>
        <v>1157.4134349004801</v>
      </c>
    </row>
    <row r="222" spans="1:10" x14ac:dyDescent="0.25">
      <c r="A222" s="157" t="s">
        <v>346</v>
      </c>
      <c r="B222" s="85" t="s">
        <v>157</v>
      </c>
      <c r="C222" s="57" t="s">
        <v>37</v>
      </c>
      <c r="D222" s="58">
        <v>1</v>
      </c>
      <c r="E222" s="59">
        <v>242.47500000000002</v>
      </c>
      <c r="F222" s="59">
        <v>115.55237625000001</v>
      </c>
      <c r="G222" s="60">
        <f t="shared" si="9"/>
        <v>358.02737625000003</v>
      </c>
      <c r="H222" s="60"/>
      <c r="I222" s="134">
        <v>0.2288</v>
      </c>
      <c r="J222" s="22">
        <f t="shared" si="8"/>
        <v>439.94403993600008</v>
      </c>
    </row>
    <row r="223" spans="1:10" ht="15.75" x14ac:dyDescent="0.2">
      <c r="A223" s="157"/>
      <c r="B223" s="78" t="s">
        <v>347</v>
      </c>
      <c r="C223" s="88"/>
      <c r="D223" s="89"/>
      <c r="E223" s="90"/>
      <c r="F223" s="90"/>
      <c r="G223" s="86">
        <f>SUM(G200:G222)</f>
        <v>16045.62096901</v>
      </c>
      <c r="H223" s="86"/>
      <c r="I223" s="140"/>
      <c r="J223" s="91">
        <f>SUM(J200:J222)</f>
        <v>19716.859046719488</v>
      </c>
    </row>
    <row r="224" spans="1:10" x14ac:dyDescent="0.25">
      <c r="A224" s="157"/>
      <c r="B224" s="85"/>
      <c r="C224" s="57"/>
      <c r="D224" s="58"/>
      <c r="E224" s="59"/>
      <c r="F224" s="59"/>
      <c r="G224" s="60"/>
      <c r="H224" s="60"/>
      <c r="I224" s="134"/>
      <c r="J224" s="92"/>
    </row>
    <row r="225" spans="1:10" ht="15.75" x14ac:dyDescent="0.2">
      <c r="A225" s="157" t="s">
        <v>348</v>
      </c>
      <c r="B225" s="78" t="s">
        <v>349</v>
      </c>
      <c r="C225" s="78"/>
      <c r="D225" s="78"/>
      <c r="E225" s="78"/>
      <c r="F225" s="59"/>
      <c r="G225" s="60"/>
      <c r="H225" s="60"/>
      <c r="I225" s="78"/>
      <c r="J225" s="93"/>
    </row>
    <row r="226" spans="1:10" x14ac:dyDescent="0.25">
      <c r="A226" s="157" t="s">
        <v>350</v>
      </c>
      <c r="B226" s="85" t="s">
        <v>351</v>
      </c>
      <c r="C226" s="57" t="s">
        <v>37</v>
      </c>
      <c r="D226" s="58">
        <v>2</v>
      </c>
      <c r="E226" s="59">
        <v>680.76380000000006</v>
      </c>
      <c r="F226" s="59">
        <v>324.42055781000005</v>
      </c>
      <c r="G226" s="60">
        <f t="shared" si="9"/>
        <v>2010.3687156200003</v>
      </c>
      <c r="H226" s="60"/>
      <c r="I226" s="134">
        <v>0.2288</v>
      </c>
      <c r="J226" s="22">
        <f t="shared" si="8"/>
        <v>2470.3410777538566</v>
      </c>
    </row>
    <row r="227" spans="1:10" x14ac:dyDescent="0.25">
      <c r="A227" s="157" t="s">
        <v>352</v>
      </c>
      <c r="B227" s="85" t="s">
        <v>199</v>
      </c>
      <c r="C227" s="57" t="s">
        <v>89</v>
      </c>
      <c r="D227" s="58">
        <v>4</v>
      </c>
      <c r="E227" s="59">
        <v>523.21600000000001</v>
      </c>
      <c r="F227" s="59">
        <v>249.34055920000003</v>
      </c>
      <c r="G227" s="60">
        <f t="shared" si="9"/>
        <v>3090.2262368000002</v>
      </c>
      <c r="H227" s="60"/>
      <c r="I227" s="134">
        <v>0.2288</v>
      </c>
      <c r="J227" s="22">
        <f t="shared" si="8"/>
        <v>3797.2699997798404</v>
      </c>
    </row>
    <row r="228" spans="1:10" x14ac:dyDescent="0.25">
      <c r="A228" s="157" t="s">
        <v>353</v>
      </c>
      <c r="B228" s="85" t="s">
        <v>97</v>
      </c>
      <c r="C228" s="57" t="s">
        <v>89</v>
      </c>
      <c r="D228" s="58">
        <v>2</v>
      </c>
      <c r="E228" s="59">
        <v>373.07760000000002</v>
      </c>
      <c r="F228" s="59">
        <v>177.79153812000001</v>
      </c>
      <c r="G228" s="60">
        <f t="shared" si="9"/>
        <v>1101.73827624</v>
      </c>
      <c r="H228" s="60"/>
      <c r="I228" s="134">
        <v>0.2288</v>
      </c>
      <c r="J228" s="22">
        <f t="shared" si="8"/>
        <v>1353.815993843712</v>
      </c>
    </row>
    <row r="229" spans="1:10" x14ac:dyDescent="0.25">
      <c r="A229" s="157" t="s">
        <v>354</v>
      </c>
      <c r="B229" s="85" t="s">
        <v>262</v>
      </c>
      <c r="C229" s="57" t="s">
        <v>89</v>
      </c>
      <c r="D229" s="58">
        <v>1</v>
      </c>
      <c r="E229" s="59">
        <v>263.72800000000001</v>
      </c>
      <c r="F229" s="59">
        <v>125.68057360000002</v>
      </c>
      <c r="G229" s="60">
        <f t="shared" si="9"/>
        <v>389.40857360000001</v>
      </c>
      <c r="H229" s="60"/>
      <c r="I229" s="134">
        <v>0.2288</v>
      </c>
      <c r="J229" s="22">
        <f t="shared" si="8"/>
        <v>478.50525523968008</v>
      </c>
    </row>
    <row r="230" spans="1:10" x14ac:dyDescent="0.25">
      <c r="A230" s="157" t="s">
        <v>355</v>
      </c>
      <c r="B230" s="85" t="s">
        <v>264</v>
      </c>
      <c r="C230" s="57" t="s">
        <v>89</v>
      </c>
      <c r="D230" s="58">
        <v>5</v>
      </c>
      <c r="E230" s="59">
        <v>215.4238</v>
      </c>
      <c r="F230" s="59">
        <v>102.66102481000001</v>
      </c>
      <c r="G230" s="60">
        <f t="shared" si="9"/>
        <v>1590.42412405</v>
      </c>
      <c r="H230" s="60"/>
      <c r="I230" s="134">
        <v>0.2288</v>
      </c>
      <c r="J230" s="22">
        <f t="shared" si="8"/>
        <v>1954.3131636326402</v>
      </c>
    </row>
    <row r="231" spans="1:10" x14ac:dyDescent="0.25">
      <c r="A231" s="157" t="s">
        <v>356</v>
      </c>
      <c r="B231" s="85" t="s">
        <v>266</v>
      </c>
      <c r="C231" s="57" t="s">
        <v>89</v>
      </c>
      <c r="D231" s="58">
        <v>15</v>
      </c>
      <c r="E231" s="59">
        <v>166.31400000000002</v>
      </c>
      <c r="F231" s="59">
        <v>79.257564300000013</v>
      </c>
      <c r="G231" s="60">
        <f t="shared" si="9"/>
        <v>3683.5734645000007</v>
      </c>
      <c r="H231" s="60"/>
      <c r="I231" s="134">
        <v>0.2288</v>
      </c>
      <c r="J231" s="22">
        <f t="shared" si="8"/>
        <v>4526.3750731776008</v>
      </c>
    </row>
    <row r="232" spans="1:10" x14ac:dyDescent="0.25">
      <c r="A232" s="157" t="s">
        <v>357</v>
      </c>
      <c r="B232" s="85" t="s">
        <v>268</v>
      </c>
      <c r="C232" s="57" t="s">
        <v>89</v>
      </c>
      <c r="D232" s="58">
        <v>26</v>
      </c>
      <c r="E232" s="59">
        <v>140.11080000000001</v>
      </c>
      <c r="F232" s="59">
        <v>66.770330460000011</v>
      </c>
      <c r="G232" s="60">
        <f t="shared" si="9"/>
        <v>5378.90939196</v>
      </c>
      <c r="H232" s="60"/>
      <c r="I232" s="134">
        <v>0.2288</v>
      </c>
      <c r="J232" s="22">
        <f t="shared" si="8"/>
        <v>6609.6038608404488</v>
      </c>
    </row>
    <row r="233" spans="1:10" x14ac:dyDescent="0.25">
      <c r="A233" s="157" t="s">
        <v>358</v>
      </c>
      <c r="B233" s="85" t="s">
        <v>203</v>
      </c>
      <c r="C233" s="57" t="s">
        <v>37</v>
      </c>
      <c r="D233" s="58">
        <v>12</v>
      </c>
      <c r="E233" s="59">
        <v>164.00320000000002</v>
      </c>
      <c r="F233" s="59">
        <v>78.156343840000005</v>
      </c>
      <c r="G233" s="60">
        <f t="shared" si="9"/>
        <v>2905.9145260800005</v>
      </c>
      <c r="H233" s="60"/>
      <c r="I233" s="134">
        <v>0.2288</v>
      </c>
      <c r="J233" s="22">
        <f t="shared" si="8"/>
        <v>3570.7877696471051</v>
      </c>
    </row>
    <row r="234" spans="1:10" x14ac:dyDescent="0.25">
      <c r="A234" s="157" t="s">
        <v>359</v>
      </c>
      <c r="B234" s="85" t="s">
        <v>101</v>
      </c>
      <c r="C234" s="57" t="s">
        <v>37</v>
      </c>
      <c r="D234" s="58">
        <v>6</v>
      </c>
      <c r="E234" s="59">
        <v>133.8674</v>
      </c>
      <c r="F234" s="59">
        <v>63.795014630000004</v>
      </c>
      <c r="G234" s="60">
        <f t="shared" si="9"/>
        <v>1185.9744877799999</v>
      </c>
      <c r="H234" s="60"/>
      <c r="I234" s="134">
        <v>0.2288</v>
      </c>
      <c r="J234" s="22">
        <f t="shared" si="8"/>
        <v>1457.3254505840639</v>
      </c>
    </row>
    <row r="235" spans="1:10" x14ac:dyDescent="0.25">
      <c r="A235" s="157" t="s">
        <v>360</v>
      </c>
      <c r="B235" s="85" t="s">
        <v>274</v>
      </c>
      <c r="C235" s="57" t="s">
        <v>37</v>
      </c>
      <c r="D235" s="58">
        <v>4</v>
      </c>
      <c r="E235" s="59">
        <v>110.02800000000001</v>
      </c>
      <c r="F235" s="59">
        <v>52.4342586</v>
      </c>
      <c r="G235" s="60">
        <f t="shared" si="9"/>
        <v>649.84903440000005</v>
      </c>
      <c r="H235" s="60"/>
      <c r="I235" s="134">
        <v>0.2288</v>
      </c>
      <c r="J235" s="22">
        <f t="shared" si="8"/>
        <v>798.53449347072012</v>
      </c>
    </row>
    <row r="236" spans="1:10" x14ac:dyDescent="0.25">
      <c r="A236" s="157" t="s">
        <v>361</v>
      </c>
      <c r="B236" s="85" t="s">
        <v>276</v>
      </c>
      <c r="C236" s="57" t="s">
        <v>37</v>
      </c>
      <c r="D236" s="58">
        <v>6</v>
      </c>
      <c r="E236" s="59">
        <v>92.018600000000006</v>
      </c>
      <c r="F236" s="59">
        <v>43.851811070000004</v>
      </c>
      <c r="G236" s="60">
        <f t="shared" si="9"/>
        <v>815.22246642000005</v>
      </c>
      <c r="H236" s="60"/>
      <c r="I236" s="134">
        <v>0.2288</v>
      </c>
      <c r="J236" s="22">
        <f t="shared" si="8"/>
        <v>1001.7453667368961</v>
      </c>
    </row>
    <row r="237" spans="1:10" x14ac:dyDescent="0.25">
      <c r="A237" s="157" t="s">
        <v>362</v>
      </c>
      <c r="B237" s="85" t="s">
        <v>278</v>
      </c>
      <c r="C237" s="57" t="s">
        <v>37</v>
      </c>
      <c r="D237" s="58">
        <v>18</v>
      </c>
      <c r="E237" s="59">
        <v>40.6616</v>
      </c>
      <c r="F237" s="59">
        <v>19.377438920000003</v>
      </c>
      <c r="G237" s="60">
        <f t="shared" si="9"/>
        <v>1080.70270056</v>
      </c>
      <c r="H237" s="60"/>
      <c r="I237" s="134">
        <v>0.2288</v>
      </c>
      <c r="J237" s="22">
        <f t="shared" si="8"/>
        <v>1327.9674784481281</v>
      </c>
    </row>
    <row r="238" spans="1:10" x14ac:dyDescent="0.25">
      <c r="A238" s="157" t="s">
        <v>363</v>
      </c>
      <c r="B238" s="85" t="s">
        <v>364</v>
      </c>
      <c r="C238" s="57" t="s">
        <v>37</v>
      </c>
      <c r="D238" s="58">
        <v>8</v>
      </c>
      <c r="E238" s="59">
        <v>33.474800000000002</v>
      </c>
      <c r="F238" s="59">
        <v>15.952542260000001</v>
      </c>
      <c r="G238" s="60">
        <f t="shared" si="9"/>
        <v>395.41873808000003</v>
      </c>
      <c r="H238" s="60"/>
      <c r="I238" s="134">
        <v>0.2288</v>
      </c>
      <c r="J238" s="22">
        <f t="shared" si="8"/>
        <v>485.89054535270407</v>
      </c>
    </row>
    <row r="239" spans="1:10" x14ac:dyDescent="0.25">
      <c r="A239" s="157" t="s">
        <v>365</v>
      </c>
      <c r="B239" s="85" t="s">
        <v>282</v>
      </c>
      <c r="C239" s="57" t="s">
        <v>37</v>
      </c>
      <c r="D239" s="58">
        <v>2</v>
      </c>
      <c r="E239" s="59">
        <v>16.716200000000001</v>
      </c>
      <c r="F239" s="59">
        <v>7.9661681900000003</v>
      </c>
      <c r="G239" s="60">
        <f t="shared" si="9"/>
        <v>49.364736380000004</v>
      </c>
      <c r="H239" s="60"/>
      <c r="I239" s="134">
        <v>0.2288</v>
      </c>
      <c r="J239" s="22">
        <f t="shared" si="8"/>
        <v>60.659388063744011</v>
      </c>
    </row>
    <row r="240" spans="1:10" x14ac:dyDescent="0.25">
      <c r="A240" s="157" t="s">
        <v>366</v>
      </c>
      <c r="B240" s="85" t="s">
        <v>284</v>
      </c>
      <c r="C240" s="57" t="s">
        <v>37</v>
      </c>
      <c r="D240" s="58">
        <v>14</v>
      </c>
      <c r="E240" s="59">
        <v>10.9498</v>
      </c>
      <c r="F240" s="59">
        <v>5.2181685100000008</v>
      </c>
      <c r="G240" s="60">
        <f t="shared" si="9"/>
        <v>226.35155914000001</v>
      </c>
      <c r="H240" s="60"/>
      <c r="I240" s="134">
        <v>0.2288</v>
      </c>
      <c r="J240" s="22">
        <f t="shared" si="8"/>
        <v>278.14079587123206</v>
      </c>
    </row>
    <row r="241" spans="1:10" x14ac:dyDescent="0.25">
      <c r="A241" s="157" t="s">
        <v>367</v>
      </c>
      <c r="B241" s="85" t="s">
        <v>368</v>
      </c>
      <c r="C241" s="57" t="s">
        <v>37</v>
      </c>
      <c r="D241" s="58">
        <v>4</v>
      </c>
      <c r="E241" s="59">
        <v>35.902200000000001</v>
      </c>
      <c r="F241" s="59">
        <v>17.10932889</v>
      </c>
      <c r="G241" s="60">
        <f t="shared" si="9"/>
        <v>212.04611556</v>
      </c>
      <c r="H241" s="60"/>
      <c r="I241" s="134">
        <v>0.2288</v>
      </c>
      <c r="J241" s="22">
        <f t="shared" si="8"/>
        <v>260.56226680012804</v>
      </c>
    </row>
    <row r="242" spans="1:10" x14ac:dyDescent="0.25">
      <c r="A242" s="157" t="s">
        <v>369</v>
      </c>
      <c r="B242" s="85" t="s">
        <v>370</v>
      </c>
      <c r="C242" s="57" t="s">
        <v>37</v>
      </c>
      <c r="D242" s="58">
        <v>12</v>
      </c>
      <c r="E242" s="59">
        <v>24.274000000000001</v>
      </c>
      <c r="F242" s="59">
        <v>11.5678663</v>
      </c>
      <c r="G242" s="60">
        <f t="shared" si="9"/>
        <v>430.10239560000002</v>
      </c>
      <c r="H242" s="60"/>
      <c r="I242" s="134">
        <v>0.2288</v>
      </c>
      <c r="J242" s="22">
        <f t="shared" si="8"/>
        <v>528.50982371328007</v>
      </c>
    </row>
    <row r="243" spans="1:10" x14ac:dyDescent="0.25">
      <c r="A243" s="157" t="s">
        <v>371</v>
      </c>
      <c r="B243" s="85" t="s">
        <v>292</v>
      </c>
      <c r="C243" s="57" t="s">
        <v>37</v>
      </c>
      <c r="D243" s="58">
        <v>2</v>
      </c>
      <c r="E243" s="59">
        <v>80.814399999999992</v>
      </c>
      <c r="F243" s="59">
        <v>38.512407279999998</v>
      </c>
      <c r="G243" s="60">
        <f t="shared" si="9"/>
        <v>238.65361455999999</v>
      </c>
      <c r="H243" s="60"/>
      <c r="I243" s="134">
        <v>0.2288</v>
      </c>
      <c r="J243" s="22">
        <f t="shared" si="8"/>
        <v>293.25756157132804</v>
      </c>
    </row>
    <row r="244" spans="1:10" x14ac:dyDescent="0.25">
      <c r="A244" s="157" t="s">
        <v>372</v>
      </c>
      <c r="B244" s="85" t="s">
        <v>373</v>
      </c>
      <c r="C244" s="57" t="s">
        <v>37</v>
      </c>
      <c r="D244" s="58">
        <v>2</v>
      </c>
      <c r="E244" s="59">
        <v>75.896000000000001</v>
      </c>
      <c r="F244" s="59">
        <v>36.168525200000005</v>
      </c>
      <c r="G244" s="60">
        <f t="shared" si="9"/>
        <v>224.12905040000001</v>
      </c>
      <c r="H244" s="60"/>
      <c r="I244" s="134">
        <v>0.2288</v>
      </c>
      <c r="J244" s="22">
        <f t="shared" si="8"/>
        <v>275.40977713152006</v>
      </c>
    </row>
    <row r="245" spans="1:10" x14ac:dyDescent="0.25">
      <c r="A245" s="157" t="s">
        <v>374</v>
      </c>
      <c r="B245" s="85" t="s">
        <v>298</v>
      </c>
      <c r="C245" s="57" t="s">
        <v>37</v>
      </c>
      <c r="D245" s="58">
        <v>2</v>
      </c>
      <c r="E245" s="59">
        <v>39.188200000000002</v>
      </c>
      <c r="F245" s="59">
        <v>18.67528459</v>
      </c>
      <c r="G245" s="60">
        <f t="shared" si="9"/>
        <v>115.72696918</v>
      </c>
      <c r="H245" s="60"/>
      <c r="I245" s="134">
        <v>0.2288</v>
      </c>
      <c r="J245" s="22">
        <f t="shared" si="8"/>
        <v>142.20529972838401</v>
      </c>
    </row>
    <row r="246" spans="1:10" x14ac:dyDescent="0.25">
      <c r="A246" s="157" t="s">
        <v>375</v>
      </c>
      <c r="B246" s="85" t="s">
        <v>205</v>
      </c>
      <c r="C246" s="57" t="s">
        <v>37</v>
      </c>
      <c r="D246" s="58">
        <v>2</v>
      </c>
      <c r="E246" s="59">
        <v>96.173800000000014</v>
      </c>
      <c r="F246" s="59">
        <v>45.831987310000009</v>
      </c>
      <c r="G246" s="60">
        <f t="shared" si="9"/>
        <v>284.01157462000003</v>
      </c>
      <c r="H246" s="60"/>
      <c r="I246" s="134">
        <v>0.2288</v>
      </c>
      <c r="J246" s="22">
        <f t="shared" si="8"/>
        <v>348.99342289305605</v>
      </c>
    </row>
    <row r="247" spans="1:10" x14ac:dyDescent="0.25">
      <c r="A247" s="157" t="s">
        <v>376</v>
      </c>
      <c r="B247" s="85" t="s">
        <v>205</v>
      </c>
      <c r="C247" s="57" t="s">
        <v>37</v>
      </c>
      <c r="D247" s="58">
        <v>8</v>
      </c>
      <c r="E247" s="59">
        <v>96.173800000000014</v>
      </c>
      <c r="F247" s="59">
        <v>45.831987310000009</v>
      </c>
      <c r="G247" s="60">
        <f t="shared" si="9"/>
        <v>1136.0462984800001</v>
      </c>
      <c r="H247" s="60"/>
      <c r="I247" s="134">
        <v>0.2288</v>
      </c>
      <c r="J247" s="22">
        <f t="shared" si="8"/>
        <v>1395.9736915722242</v>
      </c>
    </row>
    <row r="248" spans="1:10" x14ac:dyDescent="0.25">
      <c r="A248" s="157" t="s">
        <v>377</v>
      </c>
      <c r="B248" s="85" t="s">
        <v>305</v>
      </c>
      <c r="C248" s="57" t="s">
        <v>37</v>
      </c>
      <c r="D248" s="58">
        <v>8</v>
      </c>
      <c r="E248" s="59">
        <v>16.355800000000002</v>
      </c>
      <c r="F248" s="59">
        <v>7.7944182100000008</v>
      </c>
      <c r="G248" s="60">
        <f t="shared" si="9"/>
        <v>193.20174568000002</v>
      </c>
      <c r="H248" s="60"/>
      <c r="I248" s="134">
        <v>0.2288</v>
      </c>
      <c r="J248" s="22">
        <f t="shared" si="8"/>
        <v>237.40630509158404</v>
      </c>
    </row>
    <row r="249" spans="1:10" x14ac:dyDescent="0.25">
      <c r="A249" s="157" t="s">
        <v>378</v>
      </c>
      <c r="B249" s="85" t="s">
        <v>194</v>
      </c>
      <c r="C249" s="57" t="s">
        <v>37</v>
      </c>
      <c r="D249" s="58">
        <v>2</v>
      </c>
      <c r="E249" s="59">
        <v>67.861199999999997</v>
      </c>
      <c r="F249" s="59">
        <v>32.339510939999997</v>
      </c>
      <c r="G249" s="60">
        <f t="shared" si="9"/>
        <v>200.40142187999999</v>
      </c>
      <c r="H249" s="60"/>
      <c r="I249" s="134">
        <v>0.2288</v>
      </c>
      <c r="J249" s="22">
        <f t="shared" si="8"/>
        <v>246.25326720614402</v>
      </c>
    </row>
    <row r="250" spans="1:10" x14ac:dyDescent="0.25">
      <c r="A250" s="157" t="s">
        <v>379</v>
      </c>
      <c r="B250" s="85" t="s">
        <v>296</v>
      </c>
      <c r="C250" s="57" t="s">
        <v>37</v>
      </c>
      <c r="D250" s="58">
        <v>2</v>
      </c>
      <c r="E250" s="59">
        <v>42.463600000000007</v>
      </c>
      <c r="F250" s="59">
        <v>20.236188820000002</v>
      </c>
      <c r="G250" s="60">
        <f t="shared" si="9"/>
        <v>125.39957764000002</v>
      </c>
      <c r="H250" s="60"/>
      <c r="I250" s="134">
        <v>0.2288</v>
      </c>
      <c r="J250" s="22">
        <f t="shared" si="8"/>
        <v>154.09100100403202</v>
      </c>
    </row>
    <row r="251" spans="1:10" x14ac:dyDescent="0.25">
      <c r="A251" s="157" t="s">
        <v>380</v>
      </c>
      <c r="B251" s="85" t="s">
        <v>381</v>
      </c>
      <c r="C251" s="57" t="s">
        <v>37</v>
      </c>
      <c r="D251" s="58">
        <v>4</v>
      </c>
      <c r="E251" s="59">
        <v>42.664999999999999</v>
      </c>
      <c r="F251" s="59">
        <v>20.332166750000003</v>
      </c>
      <c r="G251" s="60">
        <f t="shared" si="9"/>
        <v>251.98866700000002</v>
      </c>
      <c r="H251" s="60"/>
      <c r="I251" s="134">
        <v>0.2288</v>
      </c>
      <c r="J251" s="22">
        <f t="shared" si="8"/>
        <v>309.64367400960003</v>
      </c>
    </row>
    <row r="252" spans="1:10" x14ac:dyDescent="0.25">
      <c r="A252" s="157" t="s">
        <v>382</v>
      </c>
      <c r="B252" s="85" t="s">
        <v>298</v>
      </c>
      <c r="C252" s="57" t="s">
        <v>37</v>
      </c>
      <c r="D252" s="58">
        <v>2</v>
      </c>
      <c r="E252" s="59">
        <v>39.188200000000002</v>
      </c>
      <c r="F252" s="59">
        <v>18.67528459</v>
      </c>
      <c r="G252" s="60">
        <f t="shared" si="9"/>
        <v>115.72696918</v>
      </c>
      <c r="H252" s="60"/>
      <c r="I252" s="134">
        <v>0.2288</v>
      </c>
      <c r="J252" s="22">
        <f t="shared" si="8"/>
        <v>142.20529972838401</v>
      </c>
    </row>
    <row r="253" spans="1:10" x14ac:dyDescent="0.25">
      <c r="A253" s="157" t="s">
        <v>383</v>
      </c>
      <c r="B253" s="85" t="s">
        <v>300</v>
      </c>
      <c r="C253" s="57" t="s">
        <v>37</v>
      </c>
      <c r="D253" s="58">
        <v>2</v>
      </c>
      <c r="E253" s="59">
        <v>34.322800000000008</v>
      </c>
      <c r="F253" s="59">
        <v>16.356659860000004</v>
      </c>
      <c r="G253" s="60">
        <f t="shared" si="9"/>
        <v>101.35891972000002</v>
      </c>
      <c r="H253" s="60"/>
      <c r="I253" s="134">
        <v>0.2288</v>
      </c>
      <c r="J253" s="22">
        <f t="shared" si="8"/>
        <v>124.54984055193603</v>
      </c>
    </row>
    <row r="254" spans="1:10" x14ac:dyDescent="0.25">
      <c r="A254" s="157" t="s">
        <v>384</v>
      </c>
      <c r="B254" s="85" t="s">
        <v>385</v>
      </c>
      <c r="C254" s="57" t="s">
        <v>37</v>
      </c>
      <c r="D254" s="58">
        <v>2</v>
      </c>
      <c r="E254" s="59">
        <v>30.740000000000002</v>
      </c>
      <c r="F254" s="59">
        <v>14.649263000000001</v>
      </c>
      <c r="G254" s="60">
        <f t="shared" si="9"/>
        <v>90.778525999999999</v>
      </c>
      <c r="H254" s="60"/>
      <c r="I254" s="134">
        <v>0.2288</v>
      </c>
      <c r="J254" s="22">
        <f t="shared" si="8"/>
        <v>111.54865274880001</v>
      </c>
    </row>
    <row r="255" spans="1:10" x14ac:dyDescent="0.25">
      <c r="A255" s="157" t="s">
        <v>386</v>
      </c>
      <c r="B255" s="85" t="s">
        <v>302</v>
      </c>
      <c r="C255" s="57" t="s">
        <v>37</v>
      </c>
      <c r="D255" s="58">
        <v>6</v>
      </c>
      <c r="E255" s="59">
        <v>28.651800000000001</v>
      </c>
      <c r="F255" s="59">
        <v>13.654123410000002</v>
      </c>
      <c r="G255" s="60">
        <f t="shared" si="9"/>
        <v>253.83554046000003</v>
      </c>
      <c r="H255" s="60"/>
      <c r="I255" s="134">
        <v>0.2288</v>
      </c>
      <c r="J255" s="22">
        <f t="shared" si="8"/>
        <v>311.91311211724809</v>
      </c>
    </row>
    <row r="256" spans="1:10" x14ac:dyDescent="0.25">
      <c r="A256" s="157" t="s">
        <v>387</v>
      </c>
      <c r="B256" s="85" t="s">
        <v>388</v>
      </c>
      <c r="C256" s="57" t="s">
        <v>37</v>
      </c>
      <c r="D256" s="58">
        <v>4</v>
      </c>
      <c r="E256" s="59">
        <v>21.592200000000002</v>
      </c>
      <c r="F256" s="59">
        <v>10.289844390000003</v>
      </c>
      <c r="G256" s="60">
        <f t="shared" si="9"/>
        <v>127.52817756000002</v>
      </c>
      <c r="H256" s="60"/>
      <c r="I256" s="134">
        <v>0.2288</v>
      </c>
      <c r="J256" s="22">
        <f t="shared" si="8"/>
        <v>156.70662458572804</v>
      </c>
    </row>
    <row r="257" spans="1:10" x14ac:dyDescent="0.25">
      <c r="A257" s="157" t="s">
        <v>389</v>
      </c>
      <c r="B257" s="85" t="s">
        <v>305</v>
      </c>
      <c r="C257" s="57" t="s">
        <v>37</v>
      </c>
      <c r="D257" s="58">
        <v>24</v>
      </c>
      <c r="E257" s="59">
        <v>16.355800000000002</v>
      </c>
      <c r="F257" s="59">
        <v>7.7944182100000008</v>
      </c>
      <c r="G257" s="60">
        <f t="shared" si="9"/>
        <v>579.60523704000002</v>
      </c>
      <c r="H257" s="60"/>
      <c r="I257" s="134">
        <v>0.2288</v>
      </c>
      <c r="J257" s="22">
        <f t="shared" si="8"/>
        <v>712.21891527475213</v>
      </c>
    </row>
    <row r="258" spans="1:10" x14ac:dyDescent="0.25">
      <c r="A258" s="157" t="s">
        <v>390</v>
      </c>
      <c r="B258" s="85" t="s">
        <v>212</v>
      </c>
      <c r="C258" s="57" t="s">
        <v>37</v>
      </c>
      <c r="D258" s="58">
        <v>3</v>
      </c>
      <c r="E258" s="59">
        <v>107.3462</v>
      </c>
      <c r="F258" s="59">
        <v>51.156236690000007</v>
      </c>
      <c r="G258" s="60">
        <f t="shared" si="9"/>
        <v>475.50731007000002</v>
      </c>
      <c r="H258" s="60"/>
      <c r="I258" s="134">
        <v>0.2288</v>
      </c>
      <c r="J258" s="22">
        <f t="shared" si="8"/>
        <v>584.30338261401607</v>
      </c>
    </row>
    <row r="259" spans="1:10" x14ac:dyDescent="0.25">
      <c r="A259" s="157" t="s">
        <v>391</v>
      </c>
      <c r="B259" s="85" t="s">
        <v>105</v>
      </c>
      <c r="C259" s="57" t="s">
        <v>37</v>
      </c>
      <c r="D259" s="58">
        <v>1</v>
      </c>
      <c r="E259" s="59">
        <v>49.321800000000003</v>
      </c>
      <c r="F259" s="59">
        <v>23.504489910000004</v>
      </c>
      <c r="G259" s="60">
        <f t="shared" si="9"/>
        <v>72.826289910000014</v>
      </c>
      <c r="H259" s="60"/>
      <c r="I259" s="134">
        <v>0.2288</v>
      </c>
      <c r="J259" s="22">
        <f t="shared" si="8"/>
        <v>89.48894504140803</v>
      </c>
    </row>
    <row r="260" spans="1:10" x14ac:dyDescent="0.25">
      <c r="A260" s="157" t="s">
        <v>392</v>
      </c>
      <c r="B260" s="85" t="s">
        <v>311</v>
      </c>
      <c r="C260" s="57" t="s">
        <v>37</v>
      </c>
      <c r="D260" s="58">
        <v>5</v>
      </c>
      <c r="E260" s="59">
        <v>40.767600000000002</v>
      </c>
      <c r="F260" s="59">
        <v>19.42795362</v>
      </c>
      <c r="G260" s="60">
        <f t="shared" si="9"/>
        <v>300.97776809999999</v>
      </c>
      <c r="H260" s="60"/>
      <c r="I260" s="134">
        <v>0.2288</v>
      </c>
      <c r="J260" s="22">
        <f t="shared" si="8"/>
        <v>369.84148144128005</v>
      </c>
    </row>
    <row r="261" spans="1:10" x14ac:dyDescent="0.25">
      <c r="A261" s="157" t="s">
        <v>393</v>
      </c>
      <c r="B261" s="85" t="s">
        <v>313</v>
      </c>
      <c r="C261" s="57" t="s">
        <v>37</v>
      </c>
      <c r="D261" s="58">
        <v>14</v>
      </c>
      <c r="E261" s="59">
        <v>30.8354</v>
      </c>
      <c r="F261" s="59">
        <v>14.694726230000002</v>
      </c>
      <c r="G261" s="60">
        <f t="shared" si="9"/>
        <v>637.42176721999999</v>
      </c>
      <c r="H261" s="60"/>
      <c r="I261" s="134">
        <v>0.2288</v>
      </c>
      <c r="J261" s="22">
        <f t="shared" si="8"/>
        <v>783.2638675599361</v>
      </c>
    </row>
    <row r="262" spans="1:10" x14ac:dyDescent="0.25">
      <c r="A262" s="157" t="s">
        <v>394</v>
      </c>
      <c r="B262" s="85" t="s">
        <v>315</v>
      </c>
      <c r="C262" s="57" t="s">
        <v>37</v>
      </c>
      <c r="D262" s="58">
        <v>25</v>
      </c>
      <c r="E262" s="59">
        <v>25.5566</v>
      </c>
      <c r="F262" s="59">
        <v>12.179094170000001</v>
      </c>
      <c r="G262" s="60">
        <f t="shared" si="9"/>
        <v>943.39235425000004</v>
      </c>
      <c r="H262" s="60"/>
      <c r="I262" s="134">
        <v>0.2288</v>
      </c>
      <c r="J262" s="22">
        <f t="shared" si="8"/>
        <v>1159.2405249024002</v>
      </c>
    </row>
    <row r="263" spans="1:10" x14ac:dyDescent="0.25">
      <c r="A263" s="157" t="s">
        <v>395</v>
      </c>
      <c r="B263" s="85" t="s">
        <v>109</v>
      </c>
      <c r="C263" s="57" t="s">
        <v>37</v>
      </c>
      <c r="D263" s="58">
        <v>1</v>
      </c>
      <c r="E263" s="59">
        <v>1681.5840000000003</v>
      </c>
      <c r="F263" s="59">
        <v>801.36520080000014</v>
      </c>
      <c r="G263" s="60">
        <f t="shared" si="9"/>
        <v>2482.9492008000007</v>
      </c>
      <c r="H263" s="60"/>
      <c r="I263" s="134">
        <v>0.2288</v>
      </c>
      <c r="J263" s="22">
        <f t="shared" si="8"/>
        <v>3051.0479779430411</v>
      </c>
    </row>
    <row r="264" spans="1:10" x14ac:dyDescent="0.25">
      <c r="A264" s="157" t="s">
        <v>396</v>
      </c>
      <c r="B264" s="85" t="s">
        <v>111</v>
      </c>
      <c r="C264" s="57" t="s">
        <v>37</v>
      </c>
      <c r="D264" s="58">
        <v>2</v>
      </c>
      <c r="E264" s="59">
        <v>210.19800000000004</v>
      </c>
      <c r="F264" s="59">
        <v>100.17065010000002</v>
      </c>
      <c r="G264" s="60">
        <f t="shared" si="9"/>
        <v>620.73730020000016</v>
      </c>
      <c r="H264" s="60"/>
      <c r="I264" s="134">
        <v>0.2288</v>
      </c>
      <c r="J264" s="22">
        <f t="shared" si="8"/>
        <v>762.76199448576028</v>
      </c>
    </row>
    <row r="265" spans="1:10" ht="15.75" x14ac:dyDescent="0.2">
      <c r="A265" s="157"/>
      <c r="B265" s="78" t="s">
        <v>397</v>
      </c>
      <c r="C265" s="88"/>
      <c r="D265" s="89"/>
      <c r="E265" s="90"/>
      <c r="F265" s="90"/>
      <c r="G265" s="86">
        <f>SUM(G226:G264)</f>
        <v>34767.799822720001</v>
      </c>
      <c r="H265" s="86"/>
      <c r="I265" s="140"/>
      <c r="J265" s="87">
        <f>SUM(J226:J264)</f>
        <v>42722.67242215835</v>
      </c>
    </row>
    <row r="266" spans="1:10" x14ac:dyDescent="0.25">
      <c r="A266" s="157"/>
      <c r="B266" s="85"/>
      <c r="C266" s="57"/>
      <c r="D266" s="58"/>
      <c r="E266" s="59"/>
      <c r="F266" s="59"/>
      <c r="G266" s="60"/>
      <c r="H266" s="60"/>
      <c r="I266" s="134"/>
      <c r="J266" s="22"/>
    </row>
    <row r="267" spans="1:10" ht="15.75" x14ac:dyDescent="0.2">
      <c r="A267" s="157" t="s">
        <v>398</v>
      </c>
      <c r="B267" s="78" t="s">
        <v>399</v>
      </c>
      <c r="C267" s="57"/>
      <c r="D267" s="58"/>
      <c r="E267" s="59"/>
      <c r="F267" s="59"/>
      <c r="G267" s="60"/>
      <c r="H267" s="60"/>
      <c r="I267" s="134"/>
      <c r="J267" s="22"/>
    </row>
    <row r="268" spans="1:10" x14ac:dyDescent="0.25">
      <c r="A268" s="157" t="s">
        <v>400</v>
      </c>
      <c r="B268" s="85" t="s">
        <v>254</v>
      </c>
      <c r="C268" s="57" t="s">
        <v>37</v>
      </c>
      <c r="D268" s="58">
        <v>4</v>
      </c>
      <c r="E268" s="59">
        <v>155.78820000000002</v>
      </c>
      <c r="F268" s="59">
        <v>74.241454590000018</v>
      </c>
      <c r="G268" s="60">
        <f t="shared" si="9"/>
        <v>920.11861836000014</v>
      </c>
      <c r="H268" s="60"/>
      <c r="I268" s="134">
        <v>0.2288</v>
      </c>
      <c r="J268" s="22">
        <f t="shared" si="8"/>
        <v>1130.6417582407682</v>
      </c>
    </row>
    <row r="269" spans="1:10" x14ac:dyDescent="0.25">
      <c r="A269" s="157" t="s">
        <v>401</v>
      </c>
      <c r="B269" s="85" t="s">
        <v>256</v>
      </c>
      <c r="C269" s="57" t="s">
        <v>37</v>
      </c>
      <c r="D269" s="58">
        <v>2</v>
      </c>
      <c r="E269" s="59">
        <v>1174.9358000000002</v>
      </c>
      <c r="F269" s="59">
        <v>559.92008921000001</v>
      </c>
      <c r="G269" s="60">
        <f t="shared" si="9"/>
        <v>3469.7117784200004</v>
      </c>
      <c r="H269" s="60"/>
      <c r="I269" s="134">
        <v>0.2288</v>
      </c>
      <c r="J269" s="22">
        <f t="shared" si="8"/>
        <v>4263.581833322497</v>
      </c>
    </row>
    <row r="270" spans="1:10" x14ac:dyDescent="0.25">
      <c r="A270" s="157" t="s">
        <v>402</v>
      </c>
      <c r="B270" s="85" t="s">
        <v>258</v>
      </c>
      <c r="C270" s="57" t="s">
        <v>89</v>
      </c>
      <c r="D270" s="58">
        <v>1</v>
      </c>
      <c r="E270" s="59">
        <v>742.55119999999999</v>
      </c>
      <c r="F270" s="59">
        <v>353.86557643999998</v>
      </c>
      <c r="G270" s="60">
        <f t="shared" si="9"/>
        <v>1096.4167764399999</v>
      </c>
      <c r="H270" s="60"/>
      <c r="I270" s="134">
        <v>0.2288</v>
      </c>
      <c r="J270" s="22">
        <f t="shared" si="8"/>
        <v>1347.2769348894719</v>
      </c>
    </row>
    <row r="271" spans="1:10" x14ac:dyDescent="0.25">
      <c r="A271" s="157" t="s">
        <v>403</v>
      </c>
      <c r="B271" s="85" t="s">
        <v>199</v>
      </c>
      <c r="C271" s="57" t="s">
        <v>89</v>
      </c>
      <c r="D271" s="58">
        <v>4</v>
      </c>
      <c r="E271" s="59">
        <v>523.21600000000001</v>
      </c>
      <c r="F271" s="59">
        <v>249.34055920000003</v>
      </c>
      <c r="G271" s="60">
        <f t="shared" si="9"/>
        <v>3090.2262368000002</v>
      </c>
      <c r="H271" s="60"/>
      <c r="I271" s="134">
        <v>0.2288</v>
      </c>
      <c r="J271" s="22">
        <f t="shared" si="8"/>
        <v>3797.2699997798404</v>
      </c>
    </row>
    <row r="272" spans="1:10" x14ac:dyDescent="0.25">
      <c r="A272" s="157" t="s">
        <v>404</v>
      </c>
      <c r="B272" s="85" t="s">
        <v>97</v>
      </c>
      <c r="C272" s="57" t="s">
        <v>89</v>
      </c>
      <c r="D272" s="58">
        <v>2</v>
      </c>
      <c r="E272" s="59">
        <v>373.07760000000002</v>
      </c>
      <c r="F272" s="59">
        <v>177.79153812000001</v>
      </c>
      <c r="G272" s="60">
        <f t="shared" si="9"/>
        <v>1101.73827624</v>
      </c>
      <c r="H272" s="60"/>
      <c r="I272" s="134">
        <v>0.2288</v>
      </c>
      <c r="J272" s="22">
        <f t="shared" si="8"/>
        <v>1353.815993843712</v>
      </c>
    </row>
    <row r="273" spans="1:10" x14ac:dyDescent="0.25">
      <c r="A273" s="157" t="s">
        <v>405</v>
      </c>
      <c r="B273" s="85" t="s">
        <v>262</v>
      </c>
      <c r="C273" s="57" t="s">
        <v>89</v>
      </c>
      <c r="D273" s="58">
        <v>8</v>
      </c>
      <c r="E273" s="59">
        <v>263.72800000000001</v>
      </c>
      <c r="F273" s="59">
        <v>125.68057360000002</v>
      </c>
      <c r="G273" s="60">
        <f t="shared" si="9"/>
        <v>3115.2685888000001</v>
      </c>
      <c r="H273" s="60"/>
      <c r="I273" s="134">
        <v>0.2288</v>
      </c>
      <c r="J273" s="22">
        <f t="shared" si="8"/>
        <v>3828.0420419174407</v>
      </c>
    </row>
    <row r="274" spans="1:10" x14ac:dyDescent="0.25">
      <c r="A274" s="157" t="s">
        <v>406</v>
      </c>
      <c r="B274" s="85" t="s">
        <v>264</v>
      </c>
      <c r="C274" s="57" t="s">
        <v>89</v>
      </c>
      <c r="D274" s="58">
        <v>8</v>
      </c>
      <c r="E274" s="59">
        <v>215.4238</v>
      </c>
      <c r="F274" s="59">
        <v>102.66102481000001</v>
      </c>
      <c r="G274" s="60">
        <f t="shared" si="9"/>
        <v>2544.6785984799999</v>
      </c>
      <c r="H274" s="60"/>
      <c r="I274" s="134">
        <v>0.2288</v>
      </c>
      <c r="J274" s="22">
        <f t="shared" si="8"/>
        <v>3126.9010618122243</v>
      </c>
    </row>
    <row r="275" spans="1:10" x14ac:dyDescent="0.25">
      <c r="A275" s="157" t="s">
        <v>407</v>
      </c>
      <c r="B275" s="85" t="s">
        <v>266</v>
      </c>
      <c r="C275" s="57" t="s">
        <v>89</v>
      </c>
      <c r="D275" s="58">
        <v>11</v>
      </c>
      <c r="E275" s="59">
        <v>166.31400000000002</v>
      </c>
      <c r="F275" s="59">
        <v>79.257564300000013</v>
      </c>
      <c r="G275" s="60">
        <f t="shared" si="9"/>
        <v>2701.2872073000003</v>
      </c>
      <c r="H275" s="60"/>
      <c r="I275" s="134">
        <v>0.2288</v>
      </c>
      <c r="J275" s="22">
        <f t="shared" si="8"/>
        <v>3319.3417203302406</v>
      </c>
    </row>
    <row r="276" spans="1:10" x14ac:dyDescent="0.25">
      <c r="A276" s="157" t="s">
        <v>408</v>
      </c>
      <c r="B276" s="85" t="s">
        <v>268</v>
      </c>
      <c r="C276" s="57" t="s">
        <v>89</v>
      </c>
      <c r="D276" s="58">
        <v>13</v>
      </c>
      <c r="E276" s="59">
        <v>140.11080000000001</v>
      </c>
      <c r="F276" s="59">
        <v>66.770330460000011</v>
      </c>
      <c r="G276" s="60">
        <f t="shared" si="9"/>
        <v>2689.45469598</v>
      </c>
      <c r="H276" s="60"/>
      <c r="I276" s="134">
        <v>0.2288</v>
      </c>
      <c r="J276" s="22">
        <f t="shared" si="8"/>
        <v>3304.8019304202244</v>
      </c>
    </row>
    <row r="277" spans="1:10" x14ac:dyDescent="0.25">
      <c r="A277" s="157" t="s">
        <v>409</v>
      </c>
      <c r="B277" s="85" t="s">
        <v>270</v>
      </c>
      <c r="C277" s="57" t="s">
        <v>37</v>
      </c>
      <c r="D277" s="58">
        <v>2</v>
      </c>
      <c r="E277" s="59">
        <v>204.39980000000003</v>
      </c>
      <c r="F277" s="59">
        <v>97.407496010000017</v>
      </c>
      <c r="G277" s="60">
        <f t="shared" si="9"/>
        <v>603.61459202000015</v>
      </c>
      <c r="H277" s="60"/>
      <c r="I277" s="134">
        <v>0.2288</v>
      </c>
      <c r="J277" s="22">
        <f t="shared" si="8"/>
        <v>741.7216106741763</v>
      </c>
    </row>
    <row r="278" spans="1:10" x14ac:dyDescent="0.25">
      <c r="A278" s="157" t="s">
        <v>410</v>
      </c>
      <c r="B278" s="85" t="s">
        <v>203</v>
      </c>
      <c r="C278" s="57" t="s">
        <v>37</v>
      </c>
      <c r="D278" s="58">
        <v>6</v>
      </c>
      <c r="E278" s="59">
        <v>164.00320000000002</v>
      </c>
      <c r="F278" s="59">
        <v>78.156343840000005</v>
      </c>
      <c r="G278" s="60">
        <f t="shared" si="9"/>
        <v>1452.9572630400003</v>
      </c>
      <c r="H278" s="60"/>
      <c r="I278" s="134">
        <v>0.2288</v>
      </c>
      <c r="J278" s="22">
        <f t="shared" si="8"/>
        <v>1785.3938848235525</v>
      </c>
    </row>
    <row r="279" spans="1:10" x14ac:dyDescent="0.25">
      <c r="A279" s="157" t="s">
        <v>411</v>
      </c>
      <c r="B279" s="85" t="s">
        <v>101</v>
      </c>
      <c r="C279" s="57" t="s">
        <v>37</v>
      </c>
      <c r="D279" s="58">
        <v>2</v>
      </c>
      <c r="E279" s="59">
        <v>133.8674</v>
      </c>
      <c r="F279" s="59">
        <v>63.795014630000004</v>
      </c>
      <c r="G279" s="60">
        <f t="shared" si="9"/>
        <v>395.32482926</v>
      </c>
      <c r="H279" s="60"/>
      <c r="I279" s="134">
        <v>0.2288</v>
      </c>
      <c r="J279" s="22">
        <f t="shared" si="8"/>
        <v>485.77515019468802</v>
      </c>
    </row>
    <row r="280" spans="1:10" x14ac:dyDescent="0.25">
      <c r="A280" s="157" t="s">
        <v>412</v>
      </c>
      <c r="B280" s="85" t="s">
        <v>274</v>
      </c>
      <c r="C280" s="57" t="s">
        <v>37</v>
      </c>
      <c r="D280" s="58">
        <v>12</v>
      </c>
      <c r="E280" s="59">
        <v>110.02800000000001</v>
      </c>
      <c r="F280" s="59">
        <v>52.4342586</v>
      </c>
      <c r="G280" s="60">
        <f t="shared" si="9"/>
        <v>1949.5471032</v>
      </c>
      <c r="H280" s="60"/>
      <c r="I280" s="134">
        <v>0.2288</v>
      </c>
      <c r="J280" s="22">
        <f t="shared" si="8"/>
        <v>2395.6034804121605</v>
      </c>
    </row>
    <row r="281" spans="1:10" x14ac:dyDescent="0.25">
      <c r="A281" s="157" t="s">
        <v>413</v>
      </c>
      <c r="B281" s="85" t="s">
        <v>276</v>
      </c>
      <c r="C281" s="57" t="s">
        <v>37</v>
      </c>
      <c r="D281" s="58">
        <v>16</v>
      </c>
      <c r="E281" s="59">
        <v>92.018600000000006</v>
      </c>
      <c r="F281" s="59">
        <v>43.851811070000004</v>
      </c>
      <c r="G281" s="60">
        <f t="shared" si="9"/>
        <v>2173.9265771200003</v>
      </c>
      <c r="H281" s="60"/>
      <c r="I281" s="134">
        <v>0.2288</v>
      </c>
      <c r="J281" s="22">
        <f t="shared" si="8"/>
        <v>2671.3209779650565</v>
      </c>
    </row>
    <row r="282" spans="1:10" x14ac:dyDescent="0.25">
      <c r="A282" s="157" t="s">
        <v>414</v>
      </c>
      <c r="B282" s="85" t="s">
        <v>278</v>
      </c>
      <c r="C282" s="57" t="s">
        <v>37</v>
      </c>
      <c r="D282" s="58">
        <v>6</v>
      </c>
      <c r="E282" s="59">
        <v>40.6616</v>
      </c>
      <c r="F282" s="59">
        <v>19.377438920000003</v>
      </c>
      <c r="G282" s="60">
        <f t="shared" si="9"/>
        <v>360.23423352000003</v>
      </c>
      <c r="H282" s="60"/>
      <c r="I282" s="134">
        <v>0.2288</v>
      </c>
      <c r="J282" s="22">
        <f t="shared" si="8"/>
        <v>442.65582614937608</v>
      </c>
    </row>
    <row r="283" spans="1:10" x14ac:dyDescent="0.25">
      <c r="A283" s="157" t="s">
        <v>415</v>
      </c>
      <c r="B283" s="85" t="s">
        <v>280</v>
      </c>
      <c r="C283" s="57" t="s">
        <v>37</v>
      </c>
      <c r="D283" s="58">
        <v>2</v>
      </c>
      <c r="E283" s="59">
        <v>21.931400000000004</v>
      </c>
      <c r="F283" s="59">
        <v>10.451491430000001</v>
      </c>
      <c r="G283" s="60">
        <f t="shared" si="9"/>
        <v>64.765782860000002</v>
      </c>
      <c r="H283" s="60"/>
      <c r="I283" s="134">
        <v>0.2288</v>
      </c>
      <c r="J283" s="22">
        <f t="shared" si="8"/>
        <v>79.584193978368006</v>
      </c>
    </row>
    <row r="284" spans="1:10" x14ac:dyDescent="0.25">
      <c r="A284" s="157" t="s">
        <v>416</v>
      </c>
      <c r="B284" s="85" t="s">
        <v>282</v>
      </c>
      <c r="C284" s="57" t="s">
        <v>37</v>
      </c>
      <c r="D284" s="58">
        <v>8</v>
      </c>
      <c r="E284" s="59">
        <v>16.716200000000001</v>
      </c>
      <c r="F284" s="59">
        <v>7.9661681900000003</v>
      </c>
      <c r="G284" s="60">
        <f t="shared" si="9"/>
        <v>197.45894552000001</v>
      </c>
      <c r="H284" s="60"/>
      <c r="I284" s="134">
        <v>0.2288</v>
      </c>
      <c r="J284" s="22">
        <f t="shared" si="8"/>
        <v>242.63755225497604</v>
      </c>
    </row>
    <row r="285" spans="1:10" x14ac:dyDescent="0.25">
      <c r="A285" s="157" t="s">
        <v>417</v>
      </c>
      <c r="B285" s="85" t="s">
        <v>284</v>
      </c>
      <c r="C285" s="57" t="s">
        <v>37</v>
      </c>
      <c r="D285" s="58">
        <v>12</v>
      </c>
      <c r="E285" s="59">
        <v>10.9498</v>
      </c>
      <c r="F285" s="59">
        <v>5.2181685100000008</v>
      </c>
      <c r="G285" s="60">
        <f t="shared" si="9"/>
        <v>194.01562212000002</v>
      </c>
      <c r="H285" s="60"/>
      <c r="I285" s="134">
        <v>0.2288</v>
      </c>
      <c r="J285" s="22">
        <f t="shared" si="8"/>
        <v>238.40639646105603</v>
      </c>
    </row>
    <row r="286" spans="1:10" x14ac:dyDescent="0.25">
      <c r="A286" s="157" t="s">
        <v>418</v>
      </c>
      <c r="B286" s="85" t="s">
        <v>370</v>
      </c>
      <c r="C286" s="57" t="s">
        <v>37</v>
      </c>
      <c r="D286" s="58">
        <v>4</v>
      </c>
      <c r="E286" s="59">
        <v>24.274000000000001</v>
      </c>
      <c r="F286" s="59">
        <v>11.5678663</v>
      </c>
      <c r="G286" s="60">
        <f t="shared" si="9"/>
        <v>143.3674652</v>
      </c>
      <c r="H286" s="60"/>
      <c r="I286" s="134">
        <v>0.2288</v>
      </c>
      <c r="J286" s="22">
        <f t="shared" si="8"/>
        <v>176.16994123776001</v>
      </c>
    </row>
    <row r="287" spans="1:10" x14ac:dyDescent="0.25">
      <c r="A287" s="157" t="s">
        <v>419</v>
      </c>
      <c r="B287" s="85" t="s">
        <v>286</v>
      </c>
      <c r="C287" s="57" t="s">
        <v>37</v>
      </c>
      <c r="D287" s="58">
        <v>2</v>
      </c>
      <c r="E287" s="59">
        <v>131.334</v>
      </c>
      <c r="F287" s="59">
        <v>62.587713300000011</v>
      </c>
      <c r="G287" s="60">
        <f t="shared" si="9"/>
        <v>387.84342660000004</v>
      </c>
      <c r="H287" s="60"/>
      <c r="I287" s="134">
        <v>0.2288</v>
      </c>
      <c r="J287" s="22">
        <f t="shared" si="8"/>
        <v>476.5820026060801</v>
      </c>
    </row>
    <row r="288" spans="1:10" x14ac:dyDescent="0.25">
      <c r="A288" s="157" t="s">
        <v>420</v>
      </c>
      <c r="B288" s="85" t="s">
        <v>288</v>
      </c>
      <c r="C288" s="57" t="s">
        <v>37</v>
      </c>
      <c r="D288" s="58">
        <v>2</v>
      </c>
      <c r="E288" s="59">
        <v>128.7158</v>
      </c>
      <c r="F288" s="59">
        <v>61.340000210000014</v>
      </c>
      <c r="G288" s="60">
        <f t="shared" si="9"/>
        <v>380.11160042000006</v>
      </c>
      <c r="H288" s="60"/>
      <c r="I288" s="134">
        <v>0.2288</v>
      </c>
      <c r="J288" s="22">
        <f t="shared" si="8"/>
        <v>467.08113459609609</v>
      </c>
    </row>
    <row r="289" spans="1:10" x14ac:dyDescent="0.25">
      <c r="A289" s="157" t="s">
        <v>421</v>
      </c>
      <c r="B289" s="85" t="s">
        <v>290</v>
      </c>
      <c r="C289" s="57" t="s">
        <v>37</v>
      </c>
      <c r="D289" s="58">
        <v>2</v>
      </c>
      <c r="E289" s="59">
        <v>52.544200000000004</v>
      </c>
      <c r="F289" s="59">
        <v>25.040136790000002</v>
      </c>
      <c r="G289" s="60">
        <f t="shared" si="9"/>
        <v>155.16867358000002</v>
      </c>
      <c r="H289" s="60"/>
      <c r="I289" s="134">
        <v>0.2288</v>
      </c>
      <c r="J289" s="22">
        <f t="shared" si="8"/>
        <v>190.67126609510404</v>
      </c>
    </row>
    <row r="290" spans="1:10" x14ac:dyDescent="0.25">
      <c r="A290" s="157" t="s">
        <v>422</v>
      </c>
      <c r="B290" s="85" t="s">
        <v>292</v>
      </c>
      <c r="C290" s="57" t="s">
        <v>37</v>
      </c>
      <c r="D290" s="58">
        <v>2</v>
      </c>
      <c r="E290" s="59">
        <v>80.814399999999992</v>
      </c>
      <c r="F290" s="59">
        <v>38.512407279999998</v>
      </c>
      <c r="G290" s="60">
        <f t="shared" si="9"/>
        <v>238.65361455999999</v>
      </c>
      <c r="H290" s="60"/>
      <c r="I290" s="134">
        <v>0.2288</v>
      </c>
      <c r="J290" s="22">
        <f t="shared" si="8"/>
        <v>293.25756157132804</v>
      </c>
    </row>
    <row r="291" spans="1:10" x14ac:dyDescent="0.25">
      <c r="A291" s="157" t="s">
        <v>423</v>
      </c>
      <c r="B291" s="85" t="s">
        <v>373</v>
      </c>
      <c r="C291" s="57" t="s">
        <v>37</v>
      </c>
      <c r="D291" s="58">
        <v>2</v>
      </c>
      <c r="E291" s="59">
        <v>75.896000000000001</v>
      </c>
      <c r="F291" s="59">
        <v>36.168525200000005</v>
      </c>
      <c r="G291" s="60">
        <f t="shared" si="9"/>
        <v>224.12905040000001</v>
      </c>
      <c r="H291" s="60"/>
      <c r="I291" s="134">
        <v>0.2288</v>
      </c>
      <c r="J291" s="22">
        <f t="shared" si="8"/>
        <v>275.40977713152006</v>
      </c>
    </row>
    <row r="292" spans="1:10" x14ac:dyDescent="0.25">
      <c r="A292" s="157" t="s">
        <v>424</v>
      </c>
      <c r="B292" s="85" t="s">
        <v>205</v>
      </c>
      <c r="C292" s="57" t="s">
        <v>37</v>
      </c>
      <c r="D292" s="58">
        <v>4</v>
      </c>
      <c r="E292" s="59">
        <v>96.173800000000014</v>
      </c>
      <c r="F292" s="59">
        <v>45.831987310000009</v>
      </c>
      <c r="G292" s="60">
        <f t="shared" si="9"/>
        <v>568.02314924000007</v>
      </c>
      <c r="H292" s="60"/>
      <c r="I292" s="134">
        <v>0.2288</v>
      </c>
      <c r="J292" s="22">
        <f t="shared" si="8"/>
        <v>697.9868457861121</v>
      </c>
    </row>
    <row r="293" spans="1:10" x14ac:dyDescent="0.25">
      <c r="A293" s="157" t="s">
        <v>425</v>
      </c>
      <c r="B293" s="85" t="s">
        <v>305</v>
      </c>
      <c r="C293" s="57" t="s">
        <v>37</v>
      </c>
      <c r="D293" s="58">
        <v>4</v>
      </c>
      <c r="E293" s="59">
        <v>16.355800000000002</v>
      </c>
      <c r="F293" s="59">
        <v>7.7944182100000008</v>
      </c>
      <c r="G293" s="60">
        <f t="shared" si="9"/>
        <v>96.600872840000008</v>
      </c>
      <c r="H293" s="60"/>
      <c r="I293" s="134">
        <v>0.2288</v>
      </c>
      <c r="J293" s="22">
        <f t="shared" si="8"/>
        <v>118.70315254579202</v>
      </c>
    </row>
    <row r="294" spans="1:10" x14ac:dyDescent="0.25">
      <c r="A294" s="157" t="s">
        <v>426</v>
      </c>
      <c r="B294" s="85" t="s">
        <v>194</v>
      </c>
      <c r="C294" s="57" t="s">
        <v>37</v>
      </c>
      <c r="D294" s="58">
        <v>4</v>
      </c>
      <c r="E294" s="59">
        <v>67.861199999999997</v>
      </c>
      <c r="F294" s="59">
        <v>32.339510939999997</v>
      </c>
      <c r="G294" s="60">
        <f t="shared" si="9"/>
        <v>400.80284375999997</v>
      </c>
      <c r="H294" s="60"/>
      <c r="I294" s="134">
        <v>0.2288</v>
      </c>
      <c r="J294" s="22">
        <f t="shared" si="8"/>
        <v>492.50653441228803</v>
      </c>
    </row>
    <row r="295" spans="1:10" x14ac:dyDescent="0.25">
      <c r="A295" s="157" t="s">
        <v>427</v>
      </c>
      <c r="B295" s="85" t="s">
        <v>298</v>
      </c>
      <c r="C295" s="57" t="s">
        <v>37</v>
      </c>
      <c r="D295" s="58">
        <v>6</v>
      </c>
      <c r="E295" s="59">
        <v>39.188200000000002</v>
      </c>
      <c r="F295" s="59">
        <v>18.67528459</v>
      </c>
      <c r="G295" s="60">
        <f t="shared" si="9"/>
        <v>347.18090754000002</v>
      </c>
      <c r="H295" s="60"/>
      <c r="I295" s="134">
        <v>0.2288</v>
      </c>
      <c r="J295" s="22">
        <f t="shared" si="8"/>
        <v>426.61589918515205</v>
      </c>
    </row>
    <row r="296" spans="1:10" x14ac:dyDescent="0.25">
      <c r="A296" s="157" t="s">
        <v>428</v>
      </c>
      <c r="B296" s="85" t="s">
        <v>300</v>
      </c>
      <c r="C296" s="57" t="s">
        <v>37</v>
      </c>
      <c r="D296" s="58">
        <v>8</v>
      </c>
      <c r="E296" s="59">
        <v>34.322800000000008</v>
      </c>
      <c r="F296" s="59">
        <v>16.356659860000004</v>
      </c>
      <c r="G296" s="60">
        <f t="shared" si="9"/>
        <v>405.43567888000007</v>
      </c>
      <c r="H296" s="60"/>
      <c r="I296" s="134">
        <v>0.2288</v>
      </c>
      <c r="J296" s="22">
        <f t="shared" si="8"/>
        <v>498.19936220774412</v>
      </c>
    </row>
    <row r="297" spans="1:10" x14ac:dyDescent="0.25">
      <c r="A297" s="157" t="s">
        <v>429</v>
      </c>
      <c r="B297" s="85" t="s">
        <v>385</v>
      </c>
      <c r="C297" s="57" t="s">
        <v>37</v>
      </c>
      <c r="D297" s="58">
        <v>4</v>
      </c>
      <c r="E297" s="59">
        <v>30.740000000000002</v>
      </c>
      <c r="F297" s="59">
        <v>14.649263000000001</v>
      </c>
      <c r="G297" s="60">
        <f t="shared" si="9"/>
        <v>181.557052</v>
      </c>
      <c r="H297" s="60"/>
      <c r="I297" s="134">
        <v>0.2288</v>
      </c>
      <c r="J297" s="22">
        <f t="shared" si="8"/>
        <v>223.09730549760002</v>
      </c>
    </row>
    <row r="298" spans="1:10" x14ac:dyDescent="0.25">
      <c r="A298" s="157" t="s">
        <v>430</v>
      </c>
      <c r="B298" s="85" t="s">
        <v>302</v>
      </c>
      <c r="C298" s="57" t="s">
        <v>37</v>
      </c>
      <c r="D298" s="58">
        <v>16</v>
      </c>
      <c r="E298" s="59">
        <v>28.651800000000001</v>
      </c>
      <c r="F298" s="59">
        <v>13.654123410000002</v>
      </c>
      <c r="G298" s="60">
        <f t="shared" si="9"/>
        <v>676.89477456000009</v>
      </c>
      <c r="H298" s="60"/>
      <c r="I298" s="134">
        <v>0.2288</v>
      </c>
      <c r="J298" s="22">
        <f t="shared" si="8"/>
        <v>831.76829897932816</v>
      </c>
    </row>
    <row r="299" spans="1:10" x14ac:dyDescent="0.25">
      <c r="A299" s="157" t="s">
        <v>431</v>
      </c>
      <c r="B299" s="85" t="s">
        <v>388</v>
      </c>
      <c r="C299" s="57" t="s">
        <v>37</v>
      </c>
      <c r="D299" s="58">
        <v>8</v>
      </c>
      <c r="E299" s="59">
        <v>21.592200000000002</v>
      </c>
      <c r="F299" s="59">
        <v>10.289844390000003</v>
      </c>
      <c r="G299" s="60">
        <f t="shared" si="9"/>
        <v>255.05635512000003</v>
      </c>
      <c r="H299" s="60"/>
      <c r="I299" s="134">
        <v>0.2288</v>
      </c>
      <c r="J299" s="22">
        <f t="shared" si="8"/>
        <v>313.41324917145607</v>
      </c>
    </row>
    <row r="300" spans="1:10" x14ac:dyDescent="0.25">
      <c r="A300" s="157" t="s">
        <v>432</v>
      </c>
      <c r="B300" s="85" t="s">
        <v>305</v>
      </c>
      <c r="C300" s="57" t="s">
        <v>37</v>
      </c>
      <c r="D300" s="58">
        <v>10</v>
      </c>
      <c r="E300" s="59">
        <v>16.355800000000002</v>
      </c>
      <c r="F300" s="59">
        <v>7.7944182100000008</v>
      </c>
      <c r="G300" s="60">
        <f t="shared" si="9"/>
        <v>241.50218210000003</v>
      </c>
      <c r="H300" s="60"/>
      <c r="I300" s="134">
        <v>0.2288</v>
      </c>
      <c r="J300" s="22">
        <f t="shared" si="8"/>
        <v>296.75788136448006</v>
      </c>
    </row>
    <row r="301" spans="1:10" x14ac:dyDescent="0.25">
      <c r="A301" s="157" t="s">
        <v>433</v>
      </c>
      <c r="B301" s="85" t="s">
        <v>212</v>
      </c>
      <c r="C301" s="57" t="s">
        <v>37</v>
      </c>
      <c r="D301" s="58">
        <v>3</v>
      </c>
      <c r="E301" s="59">
        <v>107.3462</v>
      </c>
      <c r="F301" s="59">
        <v>51.156236690000007</v>
      </c>
      <c r="G301" s="60">
        <f t="shared" si="9"/>
        <v>475.50731007000002</v>
      </c>
      <c r="H301" s="60"/>
      <c r="I301" s="134">
        <v>0.2288</v>
      </c>
      <c r="J301" s="22">
        <f t="shared" si="8"/>
        <v>584.30338261401607</v>
      </c>
    </row>
    <row r="302" spans="1:10" x14ac:dyDescent="0.25">
      <c r="A302" s="157" t="s">
        <v>434</v>
      </c>
      <c r="B302" s="85" t="s">
        <v>105</v>
      </c>
      <c r="C302" s="57" t="s">
        <v>37</v>
      </c>
      <c r="D302" s="58">
        <v>1</v>
      </c>
      <c r="E302" s="59">
        <v>49.321800000000003</v>
      </c>
      <c r="F302" s="59">
        <v>23.504489910000004</v>
      </c>
      <c r="G302" s="60">
        <f t="shared" si="9"/>
        <v>72.826289910000014</v>
      </c>
      <c r="H302" s="60"/>
      <c r="I302" s="134">
        <v>0.2288</v>
      </c>
      <c r="J302" s="22">
        <f t="shared" si="8"/>
        <v>89.48894504140803</v>
      </c>
    </row>
    <row r="303" spans="1:10" x14ac:dyDescent="0.25">
      <c r="A303" s="157" t="s">
        <v>435</v>
      </c>
      <c r="B303" s="85" t="s">
        <v>309</v>
      </c>
      <c r="C303" s="57" t="s">
        <v>37</v>
      </c>
      <c r="D303" s="58">
        <v>7</v>
      </c>
      <c r="E303" s="59">
        <v>43.862800000000007</v>
      </c>
      <c r="F303" s="59">
        <v>20.902982860000002</v>
      </c>
      <c r="G303" s="60">
        <f t="shared" si="9"/>
        <v>453.36048002000001</v>
      </c>
      <c r="H303" s="60"/>
      <c r="I303" s="134">
        <v>0.2288</v>
      </c>
      <c r="J303" s="22">
        <f t="shared" si="8"/>
        <v>557.08935784857601</v>
      </c>
    </row>
    <row r="304" spans="1:10" x14ac:dyDescent="0.25">
      <c r="A304" s="157" t="s">
        <v>436</v>
      </c>
      <c r="B304" s="85" t="s">
        <v>311</v>
      </c>
      <c r="C304" s="57" t="s">
        <v>37</v>
      </c>
      <c r="D304" s="58">
        <v>7</v>
      </c>
      <c r="E304" s="59">
        <v>40.767600000000002</v>
      </c>
      <c r="F304" s="59">
        <v>19.42795362</v>
      </c>
      <c r="G304" s="60">
        <f t="shared" si="9"/>
        <v>421.36887533999999</v>
      </c>
      <c r="H304" s="60"/>
      <c r="I304" s="134">
        <v>0.2288</v>
      </c>
      <c r="J304" s="22">
        <f t="shared" si="8"/>
        <v>517.77807401779205</v>
      </c>
    </row>
    <row r="305" spans="1:10" x14ac:dyDescent="0.25">
      <c r="A305" s="157" t="s">
        <v>437</v>
      </c>
      <c r="B305" s="85" t="s">
        <v>313</v>
      </c>
      <c r="C305" s="57" t="s">
        <v>37</v>
      </c>
      <c r="D305" s="58">
        <v>10</v>
      </c>
      <c r="E305" s="59">
        <v>30.8354</v>
      </c>
      <c r="F305" s="59">
        <v>14.694726230000002</v>
      </c>
      <c r="G305" s="60">
        <f t="shared" si="9"/>
        <v>455.30126230000002</v>
      </c>
      <c r="H305" s="60"/>
      <c r="I305" s="134">
        <v>0.2288</v>
      </c>
      <c r="J305" s="22">
        <f t="shared" si="8"/>
        <v>559.47419111424006</v>
      </c>
    </row>
    <row r="306" spans="1:10" x14ac:dyDescent="0.25">
      <c r="A306" s="157" t="s">
        <v>438</v>
      </c>
      <c r="B306" s="85" t="s">
        <v>315</v>
      </c>
      <c r="C306" s="57" t="s">
        <v>37</v>
      </c>
      <c r="D306" s="58">
        <v>12</v>
      </c>
      <c r="E306" s="59">
        <v>25.5566</v>
      </c>
      <c r="F306" s="59">
        <v>12.179094170000001</v>
      </c>
      <c r="G306" s="60">
        <f t="shared" si="9"/>
        <v>452.82833004000003</v>
      </c>
      <c r="H306" s="60"/>
      <c r="I306" s="134">
        <v>0.2288</v>
      </c>
      <c r="J306" s="22">
        <f t="shared" si="8"/>
        <v>556.4354519531521</v>
      </c>
    </row>
    <row r="307" spans="1:10" x14ac:dyDescent="0.25">
      <c r="A307" s="157" t="s">
        <v>439</v>
      </c>
      <c r="B307" s="85" t="s">
        <v>109</v>
      </c>
      <c r="C307" s="57" t="s">
        <v>37</v>
      </c>
      <c r="D307" s="58">
        <v>1</v>
      </c>
      <c r="E307" s="59">
        <v>1681.5840000000003</v>
      </c>
      <c r="F307" s="59">
        <v>801.36520080000014</v>
      </c>
      <c r="G307" s="60">
        <f t="shared" si="9"/>
        <v>2482.9492008000007</v>
      </c>
      <c r="H307" s="60"/>
      <c r="I307" s="134">
        <v>0.2288</v>
      </c>
      <c r="J307" s="22">
        <f t="shared" si="8"/>
        <v>3051.0479779430411</v>
      </c>
    </row>
    <row r="308" spans="1:10" x14ac:dyDescent="0.25">
      <c r="A308" s="157" t="s">
        <v>440</v>
      </c>
      <c r="B308" s="85" t="s">
        <v>111</v>
      </c>
      <c r="C308" s="57" t="s">
        <v>37</v>
      </c>
      <c r="D308" s="58">
        <v>2</v>
      </c>
      <c r="E308" s="59">
        <v>210.19800000000004</v>
      </c>
      <c r="F308" s="59">
        <v>100.17065010000002</v>
      </c>
      <c r="G308" s="60">
        <f t="shared" si="9"/>
        <v>620.73730020000016</v>
      </c>
      <c r="H308" s="60"/>
      <c r="I308" s="134">
        <v>0.2288</v>
      </c>
      <c r="J308" s="22">
        <f t="shared" si="8"/>
        <v>762.76199448576028</v>
      </c>
    </row>
    <row r="309" spans="1:10" x14ac:dyDescent="0.25">
      <c r="A309" s="157" t="s">
        <v>441</v>
      </c>
      <c r="B309" s="85" t="s">
        <v>157</v>
      </c>
      <c r="C309" s="57" t="s">
        <v>37</v>
      </c>
      <c r="D309" s="58">
        <v>3</v>
      </c>
      <c r="E309" s="59">
        <v>242.47500000000002</v>
      </c>
      <c r="F309" s="59">
        <v>115.55237625000001</v>
      </c>
      <c r="G309" s="60">
        <f t="shared" si="9"/>
        <v>1074.08212875</v>
      </c>
      <c r="H309" s="60"/>
      <c r="I309" s="134">
        <v>0.2288</v>
      </c>
      <c r="J309" s="22">
        <f t="shared" si="8"/>
        <v>1319.8321198080002</v>
      </c>
    </row>
    <row r="310" spans="1:10" ht="15.75" x14ac:dyDescent="0.2">
      <c r="A310" s="157"/>
      <c r="B310" s="78" t="s">
        <v>442</v>
      </c>
      <c r="C310" s="88"/>
      <c r="D310" s="89"/>
      <c r="E310" s="90"/>
      <c r="F310" s="90"/>
      <c r="G310" s="86">
        <f>SUM(G268:G309)</f>
        <v>39332.034549710013</v>
      </c>
      <c r="H310" s="86"/>
      <c r="I310" s="140"/>
      <c r="J310" s="87">
        <f>SUM(J268:J309)</f>
        <v>48331.204054683651</v>
      </c>
    </row>
    <row r="311" spans="1:10" x14ac:dyDescent="0.25">
      <c r="A311" s="157"/>
      <c r="B311" s="85"/>
      <c r="C311" s="57"/>
      <c r="D311" s="58"/>
      <c r="E311" s="59"/>
      <c r="F311" s="59"/>
      <c r="G311" s="60"/>
      <c r="H311" s="60"/>
      <c r="I311" s="134"/>
      <c r="J311" s="22"/>
    </row>
    <row r="312" spans="1:10" ht="15.75" x14ac:dyDescent="0.2">
      <c r="A312" s="157" t="s">
        <v>443</v>
      </c>
      <c r="B312" s="78" t="s">
        <v>444</v>
      </c>
      <c r="C312" s="57"/>
      <c r="D312" s="58"/>
      <c r="E312" s="59"/>
      <c r="F312" s="59"/>
      <c r="G312" s="60"/>
      <c r="H312" s="60"/>
      <c r="I312" s="134"/>
      <c r="J312" s="22"/>
    </row>
    <row r="313" spans="1:10" x14ac:dyDescent="0.25">
      <c r="A313" s="157" t="s">
        <v>445</v>
      </c>
      <c r="B313" s="85" t="s">
        <v>351</v>
      </c>
      <c r="C313" s="57" t="s">
        <v>37</v>
      </c>
      <c r="D313" s="58">
        <v>2</v>
      </c>
      <c r="E313" s="59">
        <v>680.76380000000006</v>
      </c>
      <c r="F313" s="59">
        <v>324.42055781000005</v>
      </c>
      <c r="G313" s="60">
        <f t="shared" si="9"/>
        <v>2010.3687156200003</v>
      </c>
      <c r="H313" s="60"/>
      <c r="I313" s="134">
        <v>0.2288</v>
      </c>
      <c r="J313" s="22">
        <f t="shared" si="8"/>
        <v>2470.3410777538566</v>
      </c>
    </row>
    <row r="314" spans="1:10" x14ac:dyDescent="0.25">
      <c r="A314" s="157" t="s">
        <v>446</v>
      </c>
      <c r="B314" s="85" t="s">
        <v>199</v>
      </c>
      <c r="C314" s="57" t="s">
        <v>89</v>
      </c>
      <c r="D314" s="58">
        <v>5</v>
      </c>
      <c r="E314" s="59">
        <v>523.21600000000001</v>
      </c>
      <c r="F314" s="59">
        <v>249.34055920000003</v>
      </c>
      <c r="G314" s="60">
        <f t="shared" si="9"/>
        <v>3862.7827960000004</v>
      </c>
      <c r="H314" s="60"/>
      <c r="I314" s="134">
        <v>0.2288</v>
      </c>
      <c r="J314" s="22">
        <f t="shared" si="8"/>
        <v>4746.5874997248011</v>
      </c>
    </row>
    <row r="315" spans="1:10" x14ac:dyDescent="0.25">
      <c r="A315" s="157" t="s">
        <v>447</v>
      </c>
      <c r="B315" s="85" t="s">
        <v>97</v>
      </c>
      <c r="C315" s="57" t="s">
        <v>89</v>
      </c>
      <c r="D315" s="58">
        <v>2</v>
      </c>
      <c r="E315" s="59">
        <v>373.07760000000002</v>
      </c>
      <c r="F315" s="59">
        <v>177.79153812000001</v>
      </c>
      <c r="G315" s="60">
        <f t="shared" si="9"/>
        <v>1101.73827624</v>
      </c>
      <c r="H315" s="60"/>
      <c r="I315" s="134">
        <v>0.2288</v>
      </c>
      <c r="J315" s="22">
        <f t="shared" si="8"/>
        <v>1353.815993843712</v>
      </c>
    </row>
    <row r="316" spans="1:10" x14ac:dyDescent="0.25">
      <c r="A316" s="157" t="s">
        <v>448</v>
      </c>
      <c r="B316" s="85" t="s">
        <v>262</v>
      </c>
      <c r="C316" s="57" t="s">
        <v>89</v>
      </c>
      <c r="D316" s="58">
        <v>4</v>
      </c>
      <c r="E316" s="59">
        <v>263.72800000000001</v>
      </c>
      <c r="F316" s="59">
        <v>125.68057360000002</v>
      </c>
      <c r="G316" s="60">
        <f t="shared" si="9"/>
        <v>1557.6342944</v>
      </c>
      <c r="H316" s="60"/>
      <c r="I316" s="134">
        <v>0.2288</v>
      </c>
      <c r="J316" s="22">
        <f t="shared" si="8"/>
        <v>1914.0210209587203</v>
      </c>
    </row>
    <row r="317" spans="1:10" x14ac:dyDescent="0.25">
      <c r="A317" s="157" t="s">
        <v>449</v>
      </c>
      <c r="B317" s="85" t="s">
        <v>264</v>
      </c>
      <c r="C317" s="57" t="s">
        <v>89</v>
      </c>
      <c r="D317" s="58">
        <v>8</v>
      </c>
      <c r="E317" s="59">
        <v>215.4238</v>
      </c>
      <c r="F317" s="59">
        <v>102.66102481000001</v>
      </c>
      <c r="G317" s="60">
        <f t="shared" si="9"/>
        <v>2544.6785984799999</v>
      </c>
      <c r="H317" s="60"/>
      <c r="I317" s="134">
        <v>0.2288</v>
      </c>
      <c r="J317" s="22">
        <f t="shared" si="8"/>
        <v>3126.9010618122243</v>
      </c>
    </row>
    <row r="318" spans="1:10" x14ac:dyDescent="0.25">
      <c r="A318" s="157" t="s">
        <v>450</v>
      </c>
      <c r="B318" s="85" t="s">
        <v>266</v>
      </c>
      <c r="C318" s="57" t="s">
        <v>89</v>
      </c>
      <c r="D318" s="58">
        <v>8</v>
      </c>
      <c r="E318" s="59">
        <v>166.31400000000002</v>
      </c>
      <c r="F318" s="59">
        <v>79.257564300000013</v>
      </c>
      <c r="G318" s="60">
        <f t="shared" si="9"/>
        <v>1964.5725144000003</v>
      </c>
      <c r="H318" s="60"/>
      <c r="I318" s="134">
        <v>0.2288</v>
      </c>
      <c r="J318" s="22">
        <f t="shared" si="8"/>
        <v>2414.0667056947204</v>
      </c>
    </row>
    <row r="319" spans="1:10" x14ac:dyDescent="0.25">
      <c r="A319" s="157" t="s">
        <v>451</v>
      </c>
      <c r="B319" s="85" t="s">
        <v>268</v>
      </c>
      <c r="C319" s="57" t="s">
        <v>89</v>
      </c>
      <c r="D319" s="58">
        <v>19</v>
      </c>
      <c r="E319" s="59">
        <v>140.11080000000001</v>
      </c>
      <c r="F319" s="59">
        <v>66.770330460000011</v>
      </c>
      <c r="G319" s="60">
        <f t="shared" si="9"/>
        <v>3930.7414787400003</v>
      </c>
      <c r="H319" s="60"/>
      <c r="I319" s="134">
        <v>0.2288</v>
      </c>
      <c r="J319" s="22">
        <f t="shared" si="8"/>
        <v>4830.095129075713</v>
      </c>
    </row>
    <row r="320" spans="1:10" x14ac:dyDescent="0.25">
      <c r="A320" s="157" t="s">
        <v>452</v>
      </c>
      <c r="B320" s="85" t="s">
        <v>203</v>
      </c>
      <c r="C320" s="57" t="s">
        <v>37</v>
      </c>
      <c r="D320" s="58">
        <v>6</v>
      </c>
      <c r="E320" s="59">
        <v>164.00320000000002</v>
      </c>
      <c r="F320" s="59">
        <v>78.156343840000005</v>
      </c>
      <c r="G320" s="60">
        <f t="shared" si="9"/>
        <v>1452.9572630400003</v>
      </c>
      <c r="H320" s="60"/>
      <c r="I320" s="134">
        <v>0.2288</v>
      </c>
      <c r="J320" s="22">
        <f t="shared" si="8"/>
        <v>1785.3938848235525</v>
      </c>
    </row>
    <row r="321" spans="1:10" x14ac:dyDescent="0.25">
      <c r="A321" s="157" t="s">
        <v>453</v>
      </c>
      <c r="B321" s="85" t="s">
        <v>101</v>
      </c>
      <c r="C321" s="57" t="s">
        <v>37</v>
      </c>
      <c r="D321" s="58">
        <v>4</v>
      </c>
      <c r="E321" s="59">
        <v>133.8674</v>
      </c>
      <c r="F321" s="59">
        <v>63.795014630000004</v>
      </c>
      <c r="G321" s="60">
        <f t="shared" si="9"/>
        <v>790.64965852</v>
      </c>
      <c r="H321" s="60"/>
      <c r="I321" s="134">
        <v>0.2288</v>
      </c>
      <c r="J321" s="22">
        <f t="shared" si="8"/>
        <v>971.55030038937605</v>
      </c>
    </row>
    <row r="322" spans="1:10" x14ac:dyDescent="0.25">
      <c r="A322" s="157" t="s">
        <v>454</v>
      </c>
      <c r="B322" s="85" t="s">
        <v>274</v>
      </c>
      <c r="C322" s="57" t="s">
        <v>37</v>
      </c>
      <c r="D322" s="58">
        <v>6</v>
      </c>
      <c r="E322" s="59">
        <v>110.02800000000001</v>
      </c>
      <c r="F322" s="59">
        <v>52.4342586</v>
      </c>
      <c r="G322" s="60">
        <f t="shared" si="9"/>
        <v>974.77355160000002</v>
      </c>
      <c r="H322" s="60"/>
      <c r="I322" s="134">
        <v>0.2288</v>
      </c>
      <c r="J322" s="22">
        <f t="shared" si="8"/>
        <v>1197.8017402060802</v>
      </c>
    </row>
    <row r="323" spans="1:10" x14ac:dyDescent="0.25">
      <c r="A323" s="157" t="s">
        <v>455</v>
      </c>
      <c r="B323" s="85" t="s">
        <v>276</v>
      </c>
      <c r="C323" s="57" t="s">
        <v>37</v>
      </c>
      <c r="D323" s="58">
        <v>8</v>
      </c>
      <c r="E323" s="59">
        <v>92.018600000000006</v>
      </c>
      <c r="F323" s="59">
        <v>43.851811070000004</v>
      </c>
      <c r="G323" s="60">
        <f t="shared" si="9"/>
        <v>1086.9632885600001</v>
      </c>
      <c r="H323" s="60"/>
      <c r="I323" s="134">
        <v>0.2288</v>
      </c>
      <c r="J323" s="22">
        <f t="shared" si="8"/>
        <v>1335.6604889825282</v>
      </c>
    </row>
    <row r="324" spans="1:10" x14ac:dyDescent="0.25">
      <c r="A324" s="157" t="s">
        <v>456</v>
      </c>
      <c r="B324" s="85" t="s">
        <v>278</v>
      </c>
      <c r="C324" s="57" t="s">
        <v>37</v>
      </c>
      <c r="D324" s="58">
        <v>12</v>
      </c>
      <c r="E324" s="59">
        <v>40.6616</v>
      </c>
      <c r="F324" s="59">
        <v>19.377438920000003</v>
      </c>
      <c r="G324" s="60">
        <f t="shared" si="9"/>
        <v>720.46846704000006</v>
      </c>
      <c r="H324" s="60"/>
      <c r="I324" s="134">
        <v>0.2288</v>
      </c>
      <c r="J324" s="22">
        <f t="shared" si="8"/>
        <v>885.31165229875216</v>
      </c>
    </row>
    <row r="325" spans="1:10" x14ac:dyDescent="0.25">
      <c r="A325" s="157" t="s">
        <v>457</v>
      </c>
      <c r="B325" s="85" t="s">
        <v>364</v>
      </c>
      <c r="C325" s="57" t="s">
        <v>37</v>
      </c>
      <c r="D325" s="58">
        <v>6</v>
      </c>
      <c r="E325" s="59">
        <v>33.474800000000002</v>
      </c>
      <c r="F325" s="59">
        <v>15.952542260000001</v>
      </c>
      <c r="G325" s="60">
        <f t="shared" si="9"/>
        <v>296.56405356000005</v>
      </c>
      <c r="H325" s="60"/>
      <c r="I325" s="134">
        <v>0.2288</v>
      </c>
      <c r="J325" s="22">
        <f t="shared" si="8"/>
        <v>364.41790901452811</v>
      </c>
    </row>
    <row r="326" spans="1:10" x14ac:dyDescent="0.25">
      <c r="A326" s="157" t="s">
        <v>458</v>
      </c>
      <c r="B326" s="85" t="s">
        <v>282</v>
      </c>
      <c r="C326" s="57" t="s">
        <v>37</v>
      </c>
      <c r="D326" s="58">
        <v>6</v>
      </c>
      <c r="E326" s="59">
        <v>16.716200000000001</v>
      </c>
      <c r="F326" s="59">
        <v>7.9661681900000003</v>
      </c>
      <c r="G326" s="60">
        <f t="shared" si="9"/>
        <v>148.09420914</v>
      </c>
      <c r="H326" s="60"/>
      <c r="I326" s="134">
        <v>0.2288</v>
      </c>
      <c r="J326" s="22">
        <f t="shared" si="8"/>
        <v>181.97816419123203</v>
      </c>
    </row>
    <row r="327" spans="1:10" x14ac:dyDescent="0.25">
      <c r="A327" s="157" t="s">
        <v>459</v>
      </c>
      <c r="B327" s="85" t="s">
        <v>284</v>
      </c>
      <c r="C327" s="57" t="s">
        <v>37</v>
      </c>
      <c r="D327" s="58">
        <v>6</v>
      </c>
      <c r="E327" s="59">
        <v>10.9498</v>
      </c>
      <c r="F327" s="59">
        <v>5.2181685100000008</v>
      </c>
      <c r="G327" s="60">
        <f t="shared" si="9"/>
        <v>97.007811060000009</v>
      </c>
      <c r="H327" s="60"/>
      <c r="I327" s="134">
        <v>0.2288</v>
      </c>
      <c r="J327" s="22">
        <f t="shared" si="8"/>
        <v>119.20319823052802</v>
      </c>
    </row>
    <row r="328" spans="1:10" x14ac:dyDescent="0.25">
      <c r="A328" s="157" t="s">
        <v>460</v>
      </c>
      <c r="B328" s="85" t="s">
        <v>370</v>
      </c>
      <c r="C328" s="57" t="s">
        <v>37</v>
      </c>
      <c r="D328" s="58">
        <v>4</v>
      </c>
      <c r="E328" s="59">
        <v>24.274000000000001</v>
      </c>
      <c r="F328" s="59">
        <v>11.5678663</v>
      </c>
      <c r="G328" s="60">
        <f t="shared" si="9"/>
        <v>143.3674652</v>
      </c>
      <c r="H328" s="60"/>
      <c r="I328" s="134">
        <v>0.2288</v>
      </c>
      <c r="J328" s="22">
        <f t="shared" si="8"/>
        <v>176.16994123776001</v>
      </c>
    </row>
    <row r="329" spans="1:10" x14ac:dyDescent="0.25">
      <c r="A329" s="157" t="s">
        <v>461</v>
      </c>
      <c r="B329" s="85" t="s">
        <v>292</v>
      </c>
      <c r="C329" s="57" t="s">
        <v>37</v>
      </c>
      <c r="D329" s="58">
        <v>2</v>
      </c>
      <c r="E329" s="59">
        <v>80.814399999999992</v>
      </c>
      <c r="F329" s="59">
        <v>38.512407279999998</v>
      </c>
      <c r="G329" s="60">
        <f t="shared" si="9"/>
        <v>238.65361455999999</v>
      </c>
      <c r="H329" s="60"/>
      <c r="I329" s="134">
        <v>0.2288</v>
      </c>
      <c r="J329" s="22">
        <f t="shared" si="8"/>
        <v>293.25756157132804</v>
      </c>
    </row>
    <row r="330" spans="1:10" x14ac:dyDescent="0.25">
      <c r="A330" s="157" t="s">
        <v>462</v>
      </c>
      <c r="B330" s="85" t="s">
        <v>292</v>
      </c>
      <c r="C330" s="57" t="s">
        <v>37</v>
      </c>
      <c r="D330" s="58">
        <v>4</v>
      </c>
      <c r="E330" s="59">
        <v>80.814399999999992</v>
      </c>
      <c r="F330" s="59">
        <v>38.512407279999998</v>
      </c>
      <c r="G330" s="60">
        <f t="shared" si="9"/>
        <v>477.30722911999999</v>
      </c>
      <c r="H330" s="60"/>
      <c r="I330" s="134">
        <v>0.2288</v>
      </c>
      <c r="J330" s="22">
        <f t="shared" si="8"/>
        <v>586.51512314265608</v>
      </c>
    </row>
    <row r="331" spans="1:10" x14ac:dyDescent="0.25">
      <c r="A331" s="157" t="s">
        <v>463</v>
      </c>
      <c r="B331" s="85" t="s">
        <v>290</v>
      </c>
      <c r="C331" s="57" t="s">
        <v>37</v>
      </c>
      <c r="D331" s="58">
        <v>4</v>
      </c>
      <c r="E331" s="59">
        <v>52.544200000000004</v>
      </c>
      <c r="F331" s="59">
        <v>25.040136790000002</v>
      </c>
      <c r="G331" s="60">
        <f t="shared" si="9"/>
        <v>310.33734716000004</v>
      </c>
      <c r="H331" s="60"/>
      <c r="I331" s="134">
        <v>0.2288</v>
      </c>
      <c r="J331" s="22">
        <f t="shared" si="8"/>
        <v>381.34253219020809</v>
      </c>
    </row>
    <row r="332" spans="1:10" x14ac:dyDescent="0.25">
      <c r="A332" s="157" t="s">
        <v>464</v>
      </c>
      <c r="B332" s="85" t="s">
        <v>205</v>
      </c>
      <c r="C332" s="57" t="s">
        <v>37</v>
      </c>
      <c r="D332" s="58">
        <v>2</v>
      </c>
      <c r="E332" s="59">
        <v>96.173800000000014</v>
      </c>
      <c r="F332" s="59">
        <v>45.831987310000009</v>
      </c>
      <c r="G332" s="60">
        <f t="shared" si="9"/>
        <v>284.01157462000003</v>
      </c>
      <c r="H332" s="60"/>
      <c r="I332" s="134">
        <v>0.2288</v>
      </c>
      <c r="J332" s="22">
        <f t="shared" si="8"/>
        <v>348.99342289305605</v>
      </c>
    </row>
    <row r="333" spans="1:10" x14ac:dyDescent="0.25">
      <c r="A333" s="157" t="s">
        <v>465</v>
      </c>
      <c r="B333" s="85" t="s">
        <v>205</v>
      </c>
      <c r="C333" s="57" t="s">
        <v>37</v>
      </c>
      <c r="D333" s="58">
        <v>2</v>
      </c>
      <c r="E333" s="59">
        <v>96.173800000000014</v>
      </c>
      <c r="F333" s="59">
        <v>45.831987310000009</v>
      </c>
      <c r="G333" s="60">
        <f t="shared" si="9"/>
        <v>284.01157462000003</v>
      </c>
      <c r="H333" s="60"/>
      <c r="I333" s="134">
        <v>0.2288</v>
      </c>
      <c r="J333" s="22">
        <f t="shared" si="8"/>
        <v>348.99342289305605</v>
      </c>
    </row>
    <row r="334" spans="1:10" x14ac:dyDescent="0.25">
      <c r="A334" s="157" t="s">
        <v>466</v>
      </c>
      <c r="B334" s="85" t="s">
        <v>305</v>
      </c>
      <c r="C334" s="57" t="s">
        <v>37</v>
      </c>
      <c r="D334" s="58">
        <v>2</v>
      </c>
      <c r="E334" s="59">
        <v>16.355800000000002</v>
      </c>
      <c r="F334" s="59">
        <v>7.7944182100000008</v>
      </c>
      <c r="G334" s="60">
        <f t="shared" si="9"/>
        <v>48.300436420000004</v>
      </c>
      <c r="H334" s="60"/>
      <c r="I334" s="134">
        <v>0.2288</v>
      </c>
      <c r="J334" s="22">
        <f t="shared" si="8"/>
        <v>59.351576272896011</v>
      </c>
    </row>
    <row r="335" spans="1:10" x14ac:dyDescent="0.25">
      <c r="A335" s="157" t="s">
        <v>467</v>
      </c>
      <c r="B335" s="85" t="s">
        <v>194</v>
      </c>
      <c r="C335" s="57" t="s">
        <v>37</v>
      </c>
      <c r="D335" s="58">
        <v>4</v>
      </c>
      <c r="E335" s="59">
        <v>67.861199999999997</v>
      </c>
      <c r="F335" s="59">
        <v>32.339510939999997</v>
      </c>
      <c r="G335" s="60">
        <f t="shared" si="9"/>
        <v>400.80284375999997</v>
      </c>
      <c r="H335" s="60"/>
      <c r="I335" s="134">
        <v>0.2288</v>
      </c>
      <c r="J335" s="22">
        <f t="shared" si="8"/>
        <v>492.50653441228803</v>
      </c>
    </row>
    <row r="336" spans="1:10" x14ac:dyDescent="0.25">
      <c r="A336" s="157" t="s">
        <v>468</v>
      </c>
      <c r="B336" s="85" t="s">
        <v>298</v>
      </c>
      <c r="C336" s="57" t="s">
        <v>37</v>
      </c>
      <c r="D336" s="58">
        <v>4</v>
      </c>
      <c r="E336" s="59">
        <v>39.188200000000002</v>
      </c>
      <c r="F336" s="59">
        <v>18.67528459</v>
      </c>
      <c r="G336" s="60">
        <f t="shared" si="9"/>
        <v>231.45393836</v>
      </c>
      <c r="H336" s="60"/>
      <c r="I336" s="134">
        <v>0.2288</v>
      </c>
      <c r="J336" s="22">
        <f t="shared" si="8"/>
        <v>284.41059945676801</v>
      </c>
    </row>
    <row r="337" spans="1:10" x14ac:dyDescent="0.25">
      <c r="A337" s="157" t="s">
        <v>469</v>
      </c>
      <c r="B337" s="85" t="s">
        <v>300</v>
      </c>
      <c r="C337" s="57" t="s">
        <v>37</v>
      </c>
      <c r="D337" s="58">
        <v>4</v>
      </c>
      <c r="E337" s="59">
        <v>34.322800000000008</v>
      </c>
      <c r="F337" s="59">
        <v>16.356659860000004</v>
      </c>
      <c r="G337" s="60">
        <f t="shared" si="9"/>
        <v>202.71783944000003</v>
      </c>
      <c r="H337" s="60"/>
      <c r="I337" s="134">
        <v>0.2288</v>
      </c>
      <c r="J337" s="22">
        <f t="shared" si="8"/>
        <v>249.09968110387206</v>
      </c>
    </row>
    <row r="338" spans="1:10" x14ac:dyDescent="0.25">
      <c r="A338" s="157" t="s">
        <v>470</v>
      </c>
      <c r="B338" s="85" t="s">
        <v>385</v>
      </c>
      <c r="C338" s="57" t="s">
        <v>37</v>
      </c>
      <c r="D338" s="58">
        <v>2</v>
      </c>
      <c r="E338" s="59">
        <v>30.740000000000002</v>
      </c>
      <c r="F338" s="59">
        <v>14.649263000000001</v>
      </c>
      <c r="G338" s="60">
        <f t="shared" si="9"/>
        <v>90.778525999999999</v>
      </c>
      <c r="H338" s="60"/>
      <c r="I338" s="134">
        <v>0.2288</v>
      </c>
      <c r="J338" s="22">
        <f t="shared" si="8"/>
        <v>111.54865274880001</v>
      </c>
    </row>
    <row r="339" spans="1:10" x14ac:dyDescent="0.25">
      <c r="A339" s="157" t="s">
        <v>471</v>
      </c>
      <c r="B339" s="85" t="s">
        <v>302</v>
      </c>
      <c r="C339" s="57" t="s">
        <v>37</v>
      </c>
      <c r="D339" s="58">
        <v>6</v>
      </c>
      <c r="E339" s="59">
        <v>28.651800000000001</v>
      </c>
      <c r="F339" s="59">
        <v>13.654123410000002</v>
      </c>
      <c r="G339" s="60">
        <f t="shared" si="9"/>
        <v>253.83554046000003</v>
      </c>
      <c r="H339" s="60"/>
      <c r="I339" s="134">
        <v>0.2288</v>
      </c>
      <c r="J339" s="22">
        <f t="shared" si="8"/>
        <v>311.91311211724809</v>
      </c>
    </row>
    <row r="340" spans="1:10" x14ac:dyDescent="0.25">
      <c r="A340" s="157" t="s">
        <v>472</v>
      </c>
      <c r="B340" s="85" t="s">
        <v>388</v>
      </c>
      <c r="C340" s="57" t="s">
        <v>37</v>
      </c>
      <c r="D340" s="58">
        <v>4</v>
      </c>
      <c r="E340" s="59">
        <v>21.592200000000002</v>
      </c>
      <c r="F340" s="59">
        <v>10.289844390000003</v>
      </c>
      <c r="G340" s="60">
        <f t="shared" si="9"/>
        <v>127.52817756000002</v>
      </c>
      <c r="H340" s="60"/>
      <c r="I340" s="134">
        <v>0.2288</v>
      </c>
      <c r="J340" s="22">
        <f t="shared" si="8"/>
        <v>156.70662458572804</v>
      </c>
    </row>
    <row r="341" spans="1:10" x14ac:dyDescent="0.25">
      <c r="A341" s="157" t="s">
        <v>473</v>
      </c>
      <c r="B341" s="85" t="s">
        <v>305</v>
      </c>
      <c r="C341" s="57" t="s">
        <v>37</v>
      </c>
      <c r="D341" s="58">
        <v>20</v>
      </c>
      <c r="E341" s="59">
        <v>16.355800000000002</v>
      </c>
      <c r="F341" s="59">
        <v>7.7944182100000008</v>
      </c>
      <c r="G341" s="60">
        <f t="shared" si="9"/>
        <v>483.00436420000005</v>
      </c>
      <c r="H341" s="60"/>
      <c r="I341" s="134">
        <v>0.2288</v>
      </c>
      <c r="J341" s="22">
        <f t="shared" si="8"/>
        <v>593.51576272896011</v>
      </c>
    </row>
    <row r="342" spans="1:10" x14ac:dyDescent="0.25">
      <c r="A342" s="157" t="s">
        <v>474</v>
      </c>
      <c r="B342" s="85" t="s">
        <v>212</v>
      </c>
      <c r="C342" s="57" t="s">
        <v>37</v>
      </c>
      <c r="D342" s="58">
        <v>4</v>
      </c>
      <c r="E342" s="59">
        <v>107.3462</v>
      </c>
      <c r="F342" s="59">
        <v>51.156236690000007</v>
      </c>
      <c r="G342" s="60">
        <f t="shared" si="9"/>
        <v>634.00974675999998</v>
      </c>
      <c r="H342" s="60"/>
      <c r="I342" s="134">
        <v>0.2288</v>
      </c>
      <c r="J342" s="22">
        <f t="shared" si="8"/>
        <v>779.07117681868806</v>
      </c>
    </row>
    <row r="343" spans="1:10" x14ac:dyDescent="0.25">
      <c r="A343" s="157" t="s">
        <v>475</v>
      </c>
      <c r="B343" s="85" t="s">
        <v>105</v>
      </c>
      <c r="C343" s="57" t="s">
        <v>37</v>
      </c>
      <c r="D343" s="58">
        <v>1</v>
      </c>
      <c r="E343" s="59">
        <v>49.321800000000003</v>
      </c>
      <c r="F343" s="59">
        <v>23.504489910000004</v>
      </c>
      <c r="G343" s="60">
        <f t="shared" si="9"/>
        <v>72.826289910000014</v>
      </c>
      <c r="H343" s="60"/>
      <c r="I343" s="134">
        <v>0.2288</v>
      </c>
      <c r="J343" s="22">
        <f t="shared" si="8"/>
        <v>89.48894504140803</v>
      </c>
    </row>
    <row r="344" spans="1:10" x14ac:dyDescent="0.25">
      <c r="A344" s="157" t="s">
        <v>476</v>
      </c>
      <c r="B344" s="85" t="s">
        <v>309</v>
      </c>
      <c r="C344" s="57" t="s">
        <v>37</v>
      </c>
      <c r="D344" s="58">
        <v>3</v>
      </c>
      <c r="E344" s="59">
        <v>43.862800000000007</v>
      </c>
      <c r="F344" s="59">
        <v>20.902982860000002</v>
      </c>
      <c r="G344" s="60">
        <f t="shared" si="9"/>
        <v>194.29734858</v>
      </c>
      <c r="H344" s="60"/>
      <c r="I344" s="134">
        <v>0.2288</v>
      </c>
      <c r="J344" s="22">
        <f t="shared" si="8"/>
        <v>238.75258193510402</v>
      </c>
    </row>
    <row r="345" spans="1:10" x14ac:dyDescent="0.25">
      <c r="A345" s="157" t="s">
        <v>477</v>
      </c>
      <c r="B345" s="85" t="s">
        <v>311</v>
      </c>
      <c r="C345" s="57" t="s">
        <v>37</v>
      </c>
      <c r="D345" s="58">
        <v>7</v>
      </c>
      <c r="E345" s="59">
        <v>40.767600000000002</v>
      </c>
      <c r="F345" s="59">
        <v>19.42795362</v>
      </c>
      <c r="G345" s="60">
        <f t="shared" si="9"/>
        <v>421.36887533999999</v>
      </c>
      <c r="H345" s="60"/>
      <c r="I345" s="134">
        <v>0.2288</v>
      </c>
      <c r="J345" s="22">
        <f t="shared" si="8"/>
        <v>517.77807401779205</v>
      </c>
    </row>
    <row r="346" spans="1:10" x14ac:dyDescent="0.25">
      <c r="A346" s="157" t="s">
        <v>478</v>
      </c>
      <c r="B346" s="85" t="s">
        <v>313</v>
      </c>
      <c r="C346" s="57" t="s">
        <v>37</v>
      </c>
      <c r="D346" s="58">
        <v>7</v>
      </c>
      <c r="E346" s="59">
        <v>30.8354</v>
      </c>
      <c r="F346" s="59">
        <v>14.694726230000002</v>
      </c>
      <c r="G346" s="60">
        <f t="shared" si="9"/>
        <v>318.71088361</v>
      </c>
      <c r="H346" s="60"/>
      <c r="I346" s="134">
        <v>0.2288</v>
      </c>
      <c r="J346" s="22">
        <f t="shared" si="8"/>
        <v>391.63193377996805</v>
      </c>
    </row>
    <row r="347" spans="1:10" x14ac:dyDescent="0.25">
      <c r="A347" s="157" t="s">
        <v>479</v>
      </c>
      <c r="B347" s="85" t="s">
        <v>315</v>
      </c>
      <c r="C347" s="57" t="s">
        <v>37</v>
      </c>
      <c r="D347" s="58">
        <v>18</v>
      </c>
      <c r="E347" s="59">
        <v>25.5566</v>
      </c>
      <c r="F347" s="59">
        <v>12.179094170000001</v>
      </c>
      <c r="G347" s="60">
        <f t="shared" si="9"/>
        <v>679.24249506000001</v>
      </c>
      <c r="H347" s="60"/>
      <c r="I347" s="134">
        <v>0.2288</v>
      </c>
      <c r="J347" s="22">
        <f t="shared" si="8"/>
        <v>834.65317792972814</v>
      </c>
    </row>
    <row r="348" spans="1:10" x14ac:dyDescent="0.25">
      <c r="A348" s="157" t="s">
        <v>480</v>
      </c>
      <c r="B348" s="85" t="s">
        <v>109</v>
      </c>
      <c r="C348" s="57" t="s">
        <v>37</v>
      </c>
      <c r="D348" s="58">
        <v>1</v>
      </c>
      <c r="E348" s="59">
        <v>1681.5840000000003</v>
      </c>
      <c r="F348" s="59">
        <v>801.36520080000014</v>
      </c>
      <c r="G348" s="60">
        <f t="shared" si="9"/>
        <v>2482.9492008000007</v>
      </c>
      <c r="H348" s="60"/>
      <c r="I348" s="134">
        <v>0.2288</v>
      </c>
      <c r="J348" s="22">
        <f t="shared" si="8"/>
        <v>3051.0479779430411</v>
      </c>
    </row>
    <row r="349" spans="1:10" x14ac:dyDescent="0.25">
      <c r="A349" s="157" t="s">
        <v>481</v>
      </c>
      <c r="B349" s="85" t="s">
        <v>157</v>
      </c>
      <c r="C349" s="57" t="s">
        <v>37</v>
      </c>
      <c r="D349" s="58">
        <v>2</v>
      </c>
      <c r="E349" s="59">
        <v>242.47500000000002</v>
      </c>
      <c r="F349" s="59">
        <v>115.55237625000001</v>
      </c>
      <c r="G349" s="60">
        <f t="shared" si="9"/>
        <v>716.05475250000006</v>
      </c>
      <c r="H349" s="60"/>
      <c r="I349" s="134">
        <v>0.2288</v>
      </c>
      <c r="J349" s="22">
        <f t="shared" si="8"/>
        <v>879.88807987200016</v>
      </c>
    </row>
    <row r="350" spans="1:10" ht="15.75" x14ac:dyDescent="0.2">
      <c r="A350" s="157"/>
      <c r="B350" s="78" t="s">
        <v>482</v>
      </c>
      <c r="C350" s="88"/>
      <c r="D350" s="89"/>
      <c r="E350" s="90"/>
      <c r="F350" s="90"/>
      <c r="G350" s="86">
        <f>SUM(G313:G349)</f>
        <v>31635.565040439993</v>
      </c>
      <c r="H350" s="86"/>
      <c r="I350" s="140"/>
      <c r="J350" s="87">
        <f>SUM(J313:J349)</f>
        <v>38873.78232169267</v>
      </c>
    </row>
    <row r="351" spans="1:10" x14ac:dyDescent="0.25">
      <c r="A351" s="157"/>
      <c r="B351" s="85"/>
      <c r="C351" s="57"/>
      <c r="D351" s="58"/>
      <c r="E351" s="59"/>
      <c r="F351" s="59"/>
      <c r="G351" s="60"/>
      <c r="H351" s="60"/>
      <c r="I351" s="134"/>
      <c r="J351" s="22"/>
    </row>
    <row r="352" spans="1:10" ht="15.75" x14ac:dyDescent="0.2">
      <c r="A352" s="157" t="s">
        <v>483</v>
      </c>
      <c r="B352" s="78" t="s">
        <v>484</v>
      </c>
      <c r="C352" s="57"/>
      <c r="D352" s="58"/>
      <c r="E352" s="59"/>
      <c r="F352" s="59"/>
      <c r="G352" s="60"/>
      <c r="H352" s="60"/>
      <c r="I352" s="134"/>
      <c r="J352" s="22"/>
    </row>
    <row r="353" spans="1:10" ht="30" x14ac:dyDescent="0.2">
      <c r="A353" s="157" t="s">
        <v>485</v>
      </c>
      <c r="B353" s="56" t="s">
        <v>487</v>
      </c>
      <c r="C353" s="57" t="s">
        <v>37</v>
      </c>
      <c r="D353" s="58">
        <v>60</v>
      </c>
      <c r="E353" s="59">
        <v>798.8</v>
      </c>
      <c r="F353" s="59">
        <v>377.11347999999998</v>
      </c>
      <c r="G353" s="60">
        <f t="shared" si="9"/>
        <v>70554.808799999999</v>
      </c>
      <c r="H353" s="60"/>
      <c r="I353" s="134">
        <v>0.2288</v>
      </c>
      <c r="J353" s="22">
        <f t="shared" si="8"/>
        <v>86697.749053440013</v>
      </c>
    </row>
    <row r="354" spans="1:10" ht="30" x14ac:dyDescent="0.2">
      <c r="A354" s="157" t="s">
        <v>486</v>
      </c>
      <c r="B354" s="56" t="s">
        <v>489</v>
      </c>
      <c r="C354" s="57" t="s">
        <v>37</v>
      </c>
      <c r="D354" s="58">
        <v>33</v>
      </c>
      <c r="E354" s="59">
        <v>1092.47</v>
      </c>
      <c r="F354" s="59">
        <v>515.755087</v>
      </c>
      <c r="G354" s="60">
        <f t="shared" si="9"/>
        <v>53071.427871</v>
      </c>
      <c r="H354" s="60"/>
      <c r="I354" s="134">
        <v>0.2288</v>
      </c>
      <c r="J354" s="22">
        <f t="shared" si="8"/>
        <v>65214.170567884808</v>
      </c>
    </row>
    <row r="355" spans="1:10" ht="35.25" customHeight="1" x14ac:dyDescent="0.2">
      <c r="A355" s="157" t="s">
        <v>488</v>
      </c>
      <c r="B355" s="56" t="s">
        <v>643</v>
      </c>
      <c r="C355" s="57" t="s">
        <v>37</v>
      </c>
      <c r="D355" s="58">
        <v>1</v>
      </c>
      <c r="E355" s="59">
        <v>3453.8</v>
      </c>
      <c r="F355" s="59">
        <f>E355*0.6</f>
        <v>2072.2800000000002</v>
      </c>
      <c r="G355" s="60">
        <f t="shared" si="9"/>
        <v>5526.08</v>
      </c>
      <c r="H355" s="60"/>
      <c r="I355" s="134">
        <v>0.2288</v>
      </c>
      <c r="J355" s="22">
        <f t="shared" si="8"/>
        <v>6790.4471040000008</v>
      </c>
    </row>
    <row r="356" spans="1:10" ht="31.5" x14ac:dyDescent="0.2">
      <c r="A356" s="157"/>
      <c r="B356" s="94" t="s">
        <v>490</v>
      </c>
      <c r="C356" s="88"/>
      <c r="D356" s="89"/>
      <c r="E356" s="90"/>
      <c r="F356" s="90"/>
      <c r="G356" s="86">
        <f>SUM(G353:G355)</f>
        <v>129152.31667099999</v>
      </c>
      <c r="H356" s="86"/>
      <c r="I356" s="140"/>
      <c r="J356" s="87">
        <f>SUM(J353:J355)</f>
        <v>158702.3667253248</v>
      </c>
    </row>
    <row r="357" spans="1:10" x14ac:dyDescent="0.25">
      <c r="A357" s="157"/>
      <c r="B357" s="56"/>
      <c r="C357" s="57"/>
      <c r="D357" s="58"/>
      <c r="E357" s="59"/>
      <c r="F357" s="59"/>
      <c r="G357" s="60"/>
      <c r="H357" s="60"/>
      <c r="I357" s="134"/>
      <c r="J357" s="22"/>
    </row>
    <row r="358" spans="1:10" ht="15.75" x14ac:dyDescent="0.2">
      <c r="A358" s="157" t="s">
        <v>491</v>
      </c>
      <c r="B358" s="78" t="s">
        <v>492</v>
      </c>
      <c r="C358" s="57"/>
      <c r="D358" s="58"/>
      <c r="E358" s="59"/>
      <c r="F358" s="59"/>
      <c r="G358" s="60"/>
      <c r="H358" s="60"/>
      <c r="I358" s="134"/>
      <c r="J358" s="22"/>
    </row>
    <row r="359" spans="1:10" x14ac:dyDescent="0.2">
      <c r="A359" s="157" t="s">
        <v>493</v>
      </c>
      <c r="B359" s="85" t="s">
        <v>494</v>
      </c>
      <c r="C359" s="57" t="s">
        <v>495</v>
      </c>
      <c r="D359" s="58">
        <v>70</v>
      </c>
      <c r="E359" s="59">
        <v>195.71504999999999</v>
      </c>
      <c r="F359" s="59">
        <v>92.397075104999999</v>
      </c>
      <c r="G359" s="60">
        <f t="shared" ref="G359:G372" si="11">D359*(E359+F359)</f>
        <v>20167.848757350002</v>
      </c>
      <c r="H359" s="60"/>
      <c r="I359" s="134">
        <v>0.2288</v>
      </c>
      <c r="J359" s="22">
        <f t="shared" ref="J359:J372" si="12">G359*(1+I359)</f>
        <v>24782.252553031685</v>
      </c>
    </row>
    <row r="360" spans="1:10" x14ac:dyDescent="0.2">
      <c r="A360" s="157" t="s">
        <v>496</v>
      </c>
      <c r="B360" s="85" t="s">
        <v>497</v>
      </c>
      <c r="C360" s="57" t="s">
        <v>498</v>
      </c>
      <c r="D360" s="58">
        <v>42</v>
      </c>
      <c r="E360" s="59">
        <v>109.74824999999998</v>
      </c>
      <c r="F360" s="59">
        <v>51.812148824999994</v>
      </c>
      <c r="G360" s="60">
        <f t="shared" si="11"/>
        <v>6785.5367506499997</v>
      </c>
      <c r="H360" s="60"/>
      <c r="I360" s="134">
        <v>0.2288</v>
      </c>
      <c r="J360" s="22">
        <f t="shared" si="12"/>
        <v>8338.0675591987201</v>
      </c>
    </row>
    <row r="361" spans="1:10" x14ac:dyDescent="0.2">
      <c r="A361" s="157" t="s">
        <v>499</v>
      </c>
      <c r="B361" s="85" t="s">
        <v>500</v>
      </c>
      <c r="C361" s="57" t="s">
        <v>498</v>
      </c>
      <c r="D361" s="58">
        <v>16</v>
      </c>
      <c r="E361" s="59">
        <v>86.744249999999994</v>
      </c>
      <c r="F361" s="59">
        <v>40.951960424999996</v>
      </c>
      <c r="G361" s="60">
        <f t="shared" si="11"/>
        <v>2043.1393667999998</v>
      </c>
      <c r="H361" s="60"/>
      <c r="I361" s="134">
        <v>0.2288</v>
      </c>
      <c r="J361" s="22">
        <f t="shared" si="12"/>
        <v>2510.6096539238401</v>
      </c>
    </row>
    <row r="362" spans="1:10" x14ac:dyDescent="0.2">
      <c r="A362" s="157" t="s">
        <v>501</v>
      </c>
      <c r="B362" s="95" t="s">
        <v>502</v>
      </c>
      <c r="C362" s="57" t="s">
        <v>498</v>
      </c>
      <c r="D362" s="58">
        <v>130</v>
      </c>
      <c r="E362" s="59">
        <v>75.742800000000003</v>
      </c>
      <c r="F362" s="59">
        <v>35.758175880000003</v>
      </c>
      <c r="G362" s="60">
        <f t="shared" si="11"/>
        <v>14495.126864399999</v>
      </c>
      <c r="H362" s="60"/>
      <c r="I362" s="134">
        <v>0.2288</v>
      </c>
      <c r="J362" s="22">
        <f t="shared" si="12"/>
        <v>17811.61189097472</v>
      </c>
    </row>
    <row r="363" spans="1:10" x14ac:dyDescent="0.2">
      <c r="A363" s="157" t="s">
        <v>503</v>
      </c>
      <c r="B363" s="95" t="s">
        <v>504</v>
      </c>
      <c r="C363" s="57" t="s">
        <v>498</v>
      </c>
      <c r="D363" s="58">
        <v>60</v>
      </c>
      <c r="E363" s="59">
        <v>62.97345</v>
      </c>
      <c r="F363" s="59">
        <v>29.729765745000002</v>
      </c>
      <c r="G363" s="60">
        <f t="shared" si="11"/>
        <v>5562.1929446999993</v>
      </c>
      <c r="H363" s="60"/>
      <c r="I363" s="134">
        <v>0.2288</v>
      </c>
      <c r="J363" s="22">
        <f t="shared" si="12"/>
        <v>6834.8226904473595</v>
      </c>
    </row>
    <row r="364" spans="1:10" x14ac:dyDescent="0.2">
      <c r="A364" s="157" t="s">
        <v>505</v>
      </c>
      <c r="B364" s="95" t="s">
        <v>506</v>
      </c>
      <c r="C364" s="57" t="s">
        <v>498</v>
      </c>
      <c r="D364" s="58">
        <v>120</v>
      </c>
      <c r="E364" s="59">
        <v>49.341449999999995</v>
      </c>
      <c r="F364" s="59">
        <v>23.294098544999997</v>
      </c>
      <c r="G364" s="60">
        <f t="shared" si="11"/>
        <v>8716.2658253999998</v>
      </c>
      <c r="H364" s="60"/>
      <c r="I364" s="134">
        <v>0.2288</v>
      </c>
      <c r="J364" s="22">
        <f t="shared" si="12"/>
        <v>10710.547446251521</v>
      </c>
    </row>
    <row r="365" spans="1:10" x14ac:dyDescent="0.2">
      <c r="A365" s="157" t="s">
        <v>507</v>
      </c>
      <c r="B365" s="85" t="s">
        <v>508</v>
      </c>
      <c r="C365" s="57" t="s">
        <v>498</v>
      </c>
      <c r="D365" s="58">
        <v>180</v>
      </c>
      <c r="E365" s="59">
        <v>44.527650000000001</v>
      </c>
      <c r="F365" s="59">
        <v>21.021503565</v>
      </c>
      <c r="G365" s="60">
        <f t="shared" si="11"/>
        <v>11798.8476417</v>
      </c>
      <c r="H365" s="60"/>
      <c r="I365" s="134">
        <v>0.2288</v>
      </c>
      <c r="J365" s="22">
        <f t="shared" si="12"/>
        <v>14498.423982120961</v>
      </c>
    </row>
    <row r="366" spans="1:10" x14ac:dyDescent="0.2">
      <c r="A366" s="157" t="s">
        <v>509</v>
      </c>
      <c r="B366" s="85" t="s">
        <v>510</v>
      </c>
      <c r="C366" s="57" t="s">
        <v>498</v>
      </c>
      <c r="D366" s="58">
        <v>290</v>
      </c>
      <c r="E366" s="59">
        <v>40.278300000000002</v>
      </c>
      <c r="F366" s="59">
        <v>19.015385430000002</v>
      </c>
      <c r="G366" s="60">
        <f t="shared" si="11"/>
        <v>17195.1687747</v>
      </c>
      <c r="H366" s="60"/>
      <c r="I366" s="134">
        <v>0.2288</v>
      </c>
      <c r="J366" s="22">
        <f t="shared" si="12"/>
        <v>21129.423390351363</v>
      </c>
    </row>
    <row r="367" spans="1:10" x14ac:dyDescent="0.2">
      <c r="A367" s="157" t="s">
        <v>511</v>
      </c>
      <c r="B367" s="85" t="s">
        <v>512</v>
      </c>
      <c r="C367" s="57" t="s">
        <v>498</v>
      </c>
      <c r="D367" s="58">
        <v>410</v>
      </c>
      <c r="E367" s="59">
        <v>32.802</v>
      </c>
      <c r="F367" s="59">
        <v>15.4858242</v>
      </c>
      <c r="G367" s="60">
        <f t="shared" si="11"/>
        <v>19798.007922000001</v>
      </c>
      <c r="H367" s="60"/>
      <c r="I367" s="134">
        <v>0.2288</v>
      </c>
      <c r="J367" s="22">
        <f t="shared" si="12"/>
        <v>24327.792134553601</v>
      </c>
    </row>
    <row r="368" spans="1:10" x14ac:dyDescent="0.2">
      <c r="A368" s="157" t="s">
        <v>513</v>
      </c>
      <c r="B368" s="85" t="s">
        <v>514</v>
      </c>
      <c r="C368" s="57" t="s">
        <v>498</v>
      </c>
      <c r="D368" s="58">
        <v>22</v>
      </c>
      <c r="E368" s="59">
        <v>17.561849999999996</v>
      </c>
      <c r="F368" s="59">
        <v>8.2909493849999993</v>
      </c>
      <c r="G368" s="60">
        <f t="shared" si="11"/>
        <v>568.76158646999988</v>
      </c>
      <c r="H368" s="60"/>
      <c r="I368" s="134">
        <v>0.2288</v>
      </c>
      <c r="J368" s="22">
        <f t="shared" si="12"/>
        <v>698.89423745433589</v>
      </c>
    </row>
    <row r="369" spans="1:10" x14ac:dyDescent="0.25">
      <c r="A369" s="157" t="s">
        <v>515</v>
      </c>
      <c r="B369" s="85" t="s">
        <v>516</v>
      </c>
      <c r="C369" s="57" t="s">
        <v>37</v>
      </c>
      <c r="D369" s="58">
        <v>60</v>
      </c>
      <c r="E369" s="59">
        <v>86.414099999999991</v>
      </c>
      <c r="F369" s="59">
        <v>40.796096609999999</v>
      </c>
      <c r="G369" s="60">
        <f t="shared" si="11"/>
        <v>7632.6117966000002</v>
      </c>
      <c r="H369" s="60"/>
      <c r="I369" s="134">
        <v>0.2288</v>
      </c>
      <c r="J369" s="22">
        <f t="shared" si="12"/>
        <v>9378.9533756620804</v>
      </c>
    </row>
    <row r="370" spans="1:10" x14ac:dyDescent="0.25">
      <c r="A370" s="157" t="s">
        <v>517</v>
      </c>
      <c r="B370" s="85" t="s">
        <v>518</v>
      </c>
      <c r="C370" s="57" t="s">
        <v>519</v>
      </c>
      <c r="D370" s="58">
        <v>10</v>
      </c>
      <c r="E370" s="59">
        <v>327.94</v>
      </c>
      <c r="F370" s="59">
        <v>154.82047400000002</v>
      </c>
      <c r="G370" s="60">
        <f t="shared" si="11"/>
        <v>4827.6047400000007</v>
      </c>
      <c r="H370" s="60"/>
      <c r="I370" s="134">
        <v>0.2288</v>
      </c>
      <c r="J370" s="22">
        <f t="shared" si="12"/>
        <v>5932.1607045120018</v>
      </c>
    </row>
    <row r="371" spans="1:10" x14ac:dyDescent="0.25">
      <c r="A371" s="157" t="s">
        <v>520</v>
      </c>
      <c r="B371" s="85" t="s">
        <v>521</v>
      </c>
      <c r="C371" s="57" t="s">
        <v>19</v>
      </c>
      <c r="D371" s="58">
        <v>1</v>
      </c>
      <c r="E371" s="59">
        <v>30091.040000000001</v>
      </c>
      <c r="F371" s="59">
        <v>14205.979984000001</v>
      </c>
      <c r="G371" s="60">
        <f t="shared" si="11"/>
        <v>44297.019983999999</v>
      </c>
      <c r="H371" s="60"/>
      <c r="I371" s="134">
        <v>0.2288</v>
      </c>
      <c r="J371" s="22">
        <f t="shared" si="12"/>
        <v>54432.178156339207</v>
      </c>
    </row>
    <row r="372" spans="1:10" x14ac:dyDescent="0.2">
      <c r="A372" s="157" t="s">
        <v>522</v>
      </c>
      <c r="B372" s="85" t="s">
        <v>523</v>
      </c>
      <c r="C372" s="57" t="s">
        <v>19</v>
      </c>
      <c r="D372" s="58">
        <v>1</v>
      </c>
      <c r="E372" s="59">
        <v>8457.1154999999999</v>
      </c>
      <c r="F372" s="59">
        <v>4959.990425</v>
      </c>
      <c r="G372" s="60">
        <f t="shared" si="11"/>
        <v>13417.105925</v>
      </c>
      <c r="H372" s="60"/>
      <c r="I372" s="134">
        <v>0.2288</v>
      </c>
      <c r="J372" s="22">
        <f t="shared" si="12"/>
        <v>16486.939760640002</v>
      </c>
    </row>
    <row r="373" spans="1:10" ht="15.75" x14ac:dyDescent="0.2">
      <c r="A373" s="157"/>
      <c r="B373" s="78" t="s">
        <v>524</v>
      </c>
      <c r="C373" s="88"/>
      <c r="D373" s="89"/>
      <c r="E373" s="90"/>
      <c r="F373" s="90"/>
      <c r="G373" s="86">
        <f>SUM(G359:G372)</f>
        <v>177305.23887977001</v>
      </c>
      <c r="H373" s="86"/>
      <c r="I373" s="140"/>
      <c r="J373" s="87">
        <f>SUM(J359:J372)</f>
        <v>217872.67753546144</v>
      </c>
    </row>
    <row r="374" spans="1:10" x14ac:dyDescent="0.25">
      <c r="A374" s="157"/>
      <c r="B374" s="85"/>
      <c r="C374" s="57"/>
      <c r="D374" s="58"/>
      <c r="E374" s="59"/>
      <c r="F374" s="59"/>
      <c r="G374" s="60"/>
      <c r="H374" s="60"/>
      <c r="I374" s="134"/>
      <c r="J374" s="22"/>
    </row>
    <row r="375" spans="1:10" ht="15.75" x14ac:dyDescent="0.2">
      <c r="A375" s="157" t="s">
        <v>525</v>
      </c>
      <c r="B375" s="78" t="s">
        <v>526</v>
      </c>
      <c r="C375" s="57"/>
      <c r="D375" s="58"/>
      <c r="E375" s="59"/>
      <c r="F375" s="59"/>
      <c r="G375" s="60"/>
      <c r="H375" s="60"/>
      <c r="I375" s="134"/>
      <c r="J375" s="22"/>
    </row>
    <row r="376" spans="1:10" ht="120" x14ac:dyDescent="0.2">
      <c r="A376" s="157" t="s">
        <v>527</v>
      </c>
      <c r="B376" s="56" t="s">
        <v>528</v>
      </c>
      <c r="C376" s="57" t="s">
        <v>37</v>
      </c>
      <c r="D376" s="58">
        <v>4</v>
      </c>
      <c r="E376" s="59">
        <v>339.78</v>
      </c>
      <c r="F376" s="59">
        <v>160.41013799999999</v>
      </c>
      <c r="G376" s="60">
        <f>D376*(E376+F376)</f>
        <v>2000.7605519999997</v>
      </c>
      <c r="H376" s="60"/>
      <c r="I376" s="134">
        <v>0.2288</v>
      </c>
      <c r="J376" s="22">
        <f t="shared" si="8"/>
        <v>2458.5345662976001</v>
      </c>
    </row>
    <row r="377" spans="1:10" ht="45" x14ac:dyDescent="0.2">
      <c r="A377" s="157" t="s">
        <v>529</v>
      </c>
      <c r="B377" s="96" t="s">
        <v>530</v>
      </c>
      <c r="C377" s="57" t="s">
        <v>37</v>
      </c>
      <c r="D377" s="58">
        <v>2</v>
      </c>
      <c r="E377" s="59">
        <v>90.06</v>
      </c>
      <c r="F377" s="59">
        <v>42.517326000000004</v>
      </c>
      <c r="G377" s="60">
        <f t="shared" si="9"/>
        <v>265.154652</v>
      </c>
      <c r="H377" s="60"/>
      <c r="I377" s="134">
        <v>0.2288</v>
      </c>
      <c r="J377" s="22">
        <f t="shared" ref="J377:J382" si="13">G377*(1+I377)</f>
        <v>325.82203637760006</v>
      </c>
    </row>
    <row r="378" spans="1:10" x14ac:dyDescent="0.2">
      <c r="A378" s="157" t="s">
        <v>531</v>
      </c>
      <c r="B378" s="85" t="s">
        <v>532</v>
      </c>
      <c r="C378" s="57" t="s">
        <v>37</v>
      </c>
      <c r="D378" s="58">
        <v>4</v>
      </c>
      <c r="E378" s="59">
        <v>221.8</v>
      </c>
      <c r="F378" s="59">
        <v>104.71178</v>
      </c>
      <c r="G378" s="60">
        <f t="shared" si="9"/>
        <v>1306.0471200000002</v>
      </c>
      <c r="H378" s="60"/>
      <c r="I378" s="134">
        <v>0.2288</v>
      </c>
      <c r="J378" s="22">
        <f t="shared" si="13"/>
        <v>1604.8707010560004</v>
      </c>
    </row>
    <row r="379" spans="1:10" x14ac:dyDescent="0.2">
      <c r="A379" s="157" t="s">
        <v>533</v>
      </c>
      <c r="B379" s="85" t="s">
        <v>534</v>
      </c>
      <c r="C379" s="57" t="s">
        <v>37</v>
      </c>
      <c r="D379" s="58">
        <v>6</v>
      </c>
      <c r="E379" s="59">
        <v>109.3</v>
      </c>
      <c r="F379" s="59">
        <v>51.600529999999999</v>
      </c>
      <c r="G379" s="60">
        <f t="shared" si="9"/>
        <v>965.40318000000002</v>
      </c>
      <c r="H379" s="60"/>
      <c r="I379" s="134">
        <v>0.2288</v>
      </c>
      <c r="J379" s="22">
        <f t="shared" si="13"/>
        <v>1186.2874275840002</v>
      </c>
    </row>
    <row r="380" spans="1:10" x14ac:dyDescent="0.2">
      <c r="A380" s="157" t="s">
        <v>535</v>
      </c>
      <c r="B380" s="85" t="s">
        <v>536</v>
      </c>
      <c r="C380" s="57" t="s">
        <v>37</v>
      </c>
      <c r="D380" s="58">
        <v>6</v>
      </c>
      <c r="E380" s="59">
        <v>169.01</v>
      </c>
      <c r="F380" s="59">
        <v>79.789620999999997</v>
      </c>
      <c r="G380" s="60">
        <f>D380*(E380+F380)</f>
        <v>1492.797726</v>
      </c>
      <c r="H380" s="60"/>
      <c r="I380" s="134">
        <v>0.2288</v>
      </c>
      <c r="J380" s="22">
        <f t="shared" si="13"/>
        <v>1834.3498457088001</v>
      </c>
    </row>
    <row r="381" spans="1:10" x14ac:dyDescent="0.25">
      <c r="A381" s="157" t="s">
        <v>537</v>
      </c>
      <c r="B381" s="85" t="s">
        <v>538</v>
      </c>
      <c r="C381" s="57" t="s">
        <v>37</v>
      </c>
      <c r="D381" s="58">
        <v>2</v>
      </c>
      <c r="E381" s="59">
        <v>1950.3</v>
      </c>
      <c r="F381" s="59">
        <v>177.63499999999999</v>
      </c>
      <c r="G381" s="60">
        <f>D381*(E381+F381)</f>
        <v>4255.87</v>
      </c>
      <c r="H381" s="60"/>
      <c r="I381" s="134">
        <v>0.2288</v>
      </c>
      <c r="J381" s="22">
        <f t="shared" si="13"/>
        <v>5229.6130560000001</v>
      </c>
    </row>
    <row r="382" spans="1:10" x14ac:dyDescent="0.25">
      <c r="A382" s="157" t="s">
        <v>539</v>
      </c>
      <c r="B382" s="85" t="s">
        <v>540</v>
      </c>
      <c r="C382" s="57" t="s">
        <v>37</v>
      </c>
      <c r="D382" s="58">
        <v>1</v>
      </c>
      <c r="E382" s="59">
        <v>356.63</v>
      </c>
      <c r="F382" s="59">
        <v>168.36502300000001</v>
      </c>
      <c r="G382" s="60">
        <f>D382*(E382+F382)</f>
        <v>524.99502299999995</v>
      </c>
      <c r="H382" s="60"/>
      <c r="I382" s="134">
        <v>0.2288</v>
      </c>
      <c r="J382" s="22">
        <f t="shared" si="13"/>
        <v>645.11388426240001</v>
      </c>
    </row>
    <row r="383" spans="1:10" ht="16.5" thickBot="1" x14ac:dyDescent="0.25">
      <c r="A383" s="157"/>
      <c r="B383" s="78" t="s">
        <v>541</v>
      </c>
      <c r="C383" s="88"/>
      <c r="D383" s="89"/>
      <c r="E383" s="90"/>
      <c r="F383" s="90"/>
      <c r="G383" s="86">
        <f>SUM(G376:G382)</f>
        <v>10811.028253</v>
      </c>
      <c r="H383" s="86"/>
      <c r="I383" s="140"/>
      <c r="J383" s="87">
        <f>SUM(J376:J382)</f>
        <v>13284.591517286402</v>
      </c>
    </row>
    <row r="384" spans="1:10" ht="16.5" thickBot="1" x14ac:dyDescent="0.25">
      <c r="A384" s="153"/>
      <c r="B384" s="189" t="s">
        <v>80</v>
      </c>
      <c r="C384" s="189"/>
      <c r="D384" s="189"/>
      <c r="E384" s="189"/>
      <c r="F384" s="189"/>
      <c r="G384" s="43">
        <f>G383+G373+G356+G350+G310+G265+G223+G197+G156+G148+G139+G130+G105+G85+G60</f>
        <v>1171218.2140379699</v>
      </c>
      <c r="H384" s="43"/>
      <c r="I384" s="136"/>
      <c r="J384" s="44">
        <f>J383+J373+J356+J350+J310+J265+J223+J197+J156+J148+J139+J130+J105+J85+J60</f>
        <v>1439192.9414098577</v>
      </c>
    </row>
    <row r="385" spans="1:10" ht="16.149999999999999" thickBot="1" x14ac:dyDescent="0.3">
      <c r="A385" s="179"/>
      <c r="B385" s="48"/>
      <c r="C385" s="48"/>
      <c r="D385" s="48"/>
      <c r="E385" s="48"/>
      <c r="F385" s="48"/>
      <c r="G385" s="48"/>
      <c r="H385" s="48"/>
      <c r="I385" s="97"/>
      <c r="J385" s="49"/>
    </row>
    <row r="386" spans="1:10" ht="16.149999999999999" thickBot="1" x14ac:dyDescent="0.3">
      <c r="A386" s="161" t="s">
        <v>542</v>
      </c>
      <c r="B386" s="98" t="s">
        <v>543</v>
      </c>
      <c r="C386" s="98"/>
      <c r="D386" s="98"/>
      <c r="E386" s="98"/>
      <c r="F386" s="98"/>
      <c r="G386" s="99"/>
      <c r="H386" s="99"/>
      <c r="I386" s="141"/>
      <c r="J386" s="100"/>
    </row>
    <row r="387" spans="1:10" ht="181.5" customHeight="1" x14ac:dyDescent="0.2">
      <c r="A387" s="160" t="s">
        <v>544</v>
      </c>
      <c r="B387" s="101" t="s">
        <v>648</v>
      </c>
      <c r="C387" s="79" t="s">
        <v>545</v>
      </c>
      <c r="D387" s="80">
        <v>1790</v>
      </c>
      <c r="E387" s="81">
        <v>23.02</v>
      </c>
      <c r="F387" s="81">
        <v>21</v>
      </c>
      <c r="G387" s="83">
        <f t="shared" ref="G387:G388" si="14">D387*(E387+F387)</f>
        <v>78795.799999999988</v>
      </c>
      <c r="H387" s="83"/>
      <c r="I387" s="139">
        <v>0.2288</v>
      </c>
      <c r="J387" s="84">
        <f t="shared" ref="J387:J437" si="15">G387*(1+I387)</f>
        <v>96824.279039999994</v>
      </c>
    </row>
    <row r="388" spans="1:10" ht="115.5" customHeight="1" thickBot="1" x14ac:dyDescent="0.25">
      <c r="A388" s="171" t="s">
        <v>546</v>
      </c>
      <c r="B388" s="172" t="s">
        <v>646</v>
      </c>
      <c r="C388" s="173" t="s">
        <v>647</v>
      </c>
      <c r="D388" s="174">
        <v>252</v>
      </c>
      <c r="E388" s="175">
        <v>131.19999999999999</v>
      </c>
      <c r="F388" s="175">
        <v>65.45</v>
      </c>
      <c r="G388" s="176">
        <f t="shared" si="14"/>
        <v>49555.799999999996</v>
      </c>
      <c r="H388" s="176"/>
      <c r="I388" s="177">
        <v>0.2288</v>
      </c>
      <c r="J388" s="42">
        <f t="shared" si="15"/>
        <v>60894.16704</v>
      </c>
    </row>
    <row r="389" spans="1:10" ht="16.149999999999999" thickBot="1" x14ac:dyDescent="0.3">
      <c r="A389" s="153"/>
      <c r="B389" s="189" t="s">
        <v>543</v>
      </c>
      <c r="C389" s="189"/>
      <c r="D389" s="189"/>
      <c r="E389" s="189"/>
      <c r="F389" s="189"/>
      <c r="G389" s="43">
        <f>SUM(G387:G388)</f>
        <v>128351.59999999998</v>
      </c>
      <c r="H389" s="43"/>
      <c r="I389" s="136"/>
      <c r="J389" s="44">
        <f>SUM(J387:J388)</f>
        <v>157718.44607999999</v>
      </c>
    </row>
    <row r="390" spans="1:10" ht="15.6" thickBot="1" x14ac:dyDescent="0.3">
      <c r="A390" s="180"/>
      <c r="B390" s="102"/>
      <c r="C390" s="72"/>
      <c r="D390" s="73"/>
      <c r="E390" s="73"/>
      <c r="F390" s="73"/>
      <c r="G390" s="103"/>
      <c r="H390" s="103"/>
      <c r="I390" s="138"/>
      <c r="J390" s="76"/>
    </row>
    <row r="391" spans="1:10" ht="16.5" thickBot="1" x14ac:dyDescent="0.25">
      <c r="A391" s="161" t="s">
        <v>547</v>
      </c>
      <c r="B391" s="104" t="s">
        <v>548</v>
      </c>
      <c r="C391" s="104"/>
      <c r="D391" s="104"/>
      <c r="E391" s="104"/>
      <c r="F391" s="104"/>
      <c r="G391" s="104"/>
      <c r="H391" s="104"/>
      <c r="I391" s="105"/>
      <c r="J391" s="106"/>
    </row>
    <row r="392" spans="1:10" x14ac:dyDescent="0.2">
      <c r="A392" s="160" t="s">
        <v>549</v>
      </c>
      <c r="B392" s="107" t="s">
        <v>625</v>
      </c>
      <c r="C392" s="79" t="s">
        <v>37</v>
      </c>
      <c r="D392" s="80">
        <v>8</v>
      </c>
      <c r="E392" s="81">
        <v>347.9</v>
      </c>
      <c r="F392" s="81">
        <v>208.73999999999998</v>
      </c>
      <c r="G392" s="81">
        <f t="shared" ref="G392:G402" si="16">D392*(E392+F392)</f>
        <v>4453.12</v>
      </c>
      <c r="H392" s="81"/>
      <c r="I392" s="139">
        <v>0.2288</v>
      </c>
      <c r="J392" s="84">
        <f t="shared" ref="J392:J402" si="17">G392*(1+I392)</f>
        <v>5471.9938560000001</v>
      </c>
    </row>
    <row r="393" spans="1:10" x14ac:dyDescent="0.25">
      <c r="A393" s="157" t="s">
        <v>550</v>
      </c>
      <c r="B393" s="56" t="s">
        <v>630</v>
      </c>
      <c r="C393" s="57" t="s">
        <v>37</v>
      </c>
      <c r="D393" s="58">
        <v>1</v>
      </c>
      <c r="E393" s="59">
        <v>873</v>
      </c>
      <c r="F393" s="59">
        <v>523.79999999999995</v>
      </c>
      <c r="G393" s="60">
        <f t="shared" si="16"/>
        <v>1396.8</v>
      </c>
      <c r="H393" s="60"/>
      <c r="I393" s="134">
        <v>0.2288</v>
      </c>
      <c r="J393" s="22">
        <f t="shared" si="17"/>
        <v>1716.3878400000001</v>
      </c>
    </row>
    <row r="394" spans="1:10" x14ac:dyDescent="0.25">
      <c r="A394" s="157" t="s">
        <v>551</v>
      </c>
      <c r="B394" s="56" t="s">
        <v>626</v>
      </c>
      <c r="C394" s="57" t="s">
        <v>37</v>
      </c>
      <c r="D394" s="58">
        <v>1</v>
      </c>
      <c r="E394" s="59">
        <v>90</v>
      </c>
      <c r="F394" s="59">
        <v>54</v>
      </c>
      <c r="G394" s="60">
        <f t="shared" si="16"/>
        <v>144</v>
      </c>
      <c r="H394" s="60"/>
      <c r="I394" s="134">
        <v>0.2288</v>
      </c>
      <c r="J394" s="22">
        <f t="shared" si="17"/>
        <v>176.94720000000001</v>
      </c>
    </row>
    <row r="395" spans="1:10" x14ac:dyDescent="0.25">
      <c r="A395" s="157" t="s">
        <v>552</v>
      </c>
      <c r="B395" s="56" t="s">
        <v>627</v>
      </c>
      <c r="C395" s="57" t="s">
        <v>37</v>
      </c>
      <c r="D395" s="58">
        <v>2</v>
      </c>
      <c r="E395" s="59">
        <v>42</v>
      </c>
      <c r="F395" s="59">
        <v>25.2</v>
      </c>
      <c r="G395" s="60">
        <f t="shared" si="16"/>
        <v>134.4</v>
      </c>
      <c r="H395" s="60"/>
      <c r="I395" s="134">
        <v>0.2288</v>
      </c>
      <c r="J395" s="22">
        <f t="shared" si="17"/>
        <v>165.15072000000004</v>
      </c>
    </row>
    <row r="396" spans="1:10" x14ac:dyDescent="0.25">
      <c r="A396" s="157" t="s">
        <v>553</v>
      </c>
      <c r="B396" s="56" t="s">
        <v>628</v>
      </c>
      <c r="C396" s="57" t="s">
        <v>37</v>
      </c>
      <c r="D396" s="58">
        <v>3</v>
      </c>
      <c r="E396" s="59">
        <v>268</v>
      </c>
      <c r="F396" s="59">
        <v>160.80000000000001</v>
      </c>
      <c r="G396" s="60">
        <f t="shared" si="16"/>
        <v>1286.4000000000001</v>
      </c>
      <c r="H396" s="60"/>
      <c r="I396" s="134">
        <v>0.2288</v>
      </c>
      <c r="J396" s="22">
        <f t="shared" si="17"/>
        <v>1580.7283200000002</v>
      </c>
    </row>
    <row r="397" spans="1:10" x14ac:dyDescent="0.25">
      <c r="A397" s="157" t="s">
        <v>555</v>
      </c>
      <c r="B397" s="56" t="s">
        <v>629</v>
      </c>
      <c r="C397" s="57" t="s">
        <v>37</v>
      </c>
      <c r="D397" s="58">
        <v>2</v>
      </c>
      <c r="E397" s="59">
        <v>205</v>
      </c>
      <c r="F397" s="59">
        <v>123</v>
      </c>
      <c r="G397" s="60">
        <f t="shared" si="16"/>
        <v>656</v>
      </c>
      <c r="H397" s="60"/>
      <c r="I397" s="134">
        <v>0.2288</v>
      </c>
      <c r="J397" s="22">
        <f t="shared" si="17"/>
        <v>806.09280000000012</v>
      </c>
    </row>
    <row r="398" spans="1:10" ht="30" x14ac:dyDescent="0.2">
      <c r="A398" s="157" t="s">
        <v>557</v>
      </c>
      <c r="B398" s="56" t="s">
        <v>634</v>
      </c>
      <c r="C398" s="57" t="s">
        <v>37</v>
      </c>
      <c r="D398" s="58">
        <v>2</v>
      </c>
      <c r="E398" s="59">
        <v>6544</v>
      </c>
      <c r="F398" s="59">
        <v>3926.4</v>
      </c>
      <c r="G398" s="60">
        <f t="shared" si="16"/>
        <v>20940.8</v>
      </c>
      <c r="H398" s="60"/>
      <c r="I398" s="134">
        <v>0.2288</v>
      </c>
      <c r="J398" s="22">
        <f t="shared" si="17"/>
        <v>25732.055040000003</v>
      </c>
    </row>
    <row r="399" spans="1:10" ht="30" x14ac:dyDescent="0.2">
      <c r="A399" s="157" t="s">
        <v>559</v>
      </c>
      <c r="B399" s="56" t="s">
        <v>554</v>
      </c>
      <c r="C399" s="57" t="s">
        <v>498</v>
      </c>
      <c r="D399" s="58">
        <v>186</v>
      </c>
      <c r="E399" s="59">
        <v>16.600000000000001</v>
      </c>
      <c r="F399" s="59">
        <v>9.9600000000000009</v>
      </c>
      <c r="G399" s="60">
        <f>D399*(E399+F399)</f>
        <v>4940.1600000000008</v>
      </c>
      <c r="H399" s="60"/>
      <c r="I399" s="134">
        <v>0.2288</v>
      </c>
      <c r="J399" s="22">
        <f t="shared" si="17"/>
        <v>6070.468608000002</v>
      </c>
    </row>
    <row r="400" spans="1:10" ht="30" x14ac:dyDescent="0.2">
      <c r="A400" s="157" t="s">
        <v>631</v>
      </c>
      <c r="B400" s="56" t="s">
        <v>556</v>
      </c>
      <c r="C400" s="57" t="s">
        <v>37</v>
      </c>
      <c r="D400" s="58">
        <v>90</v>
      </c>
      <c r="E400" s="59">
        <v>16.309999999999999</v>
      </c>
      <c r="F400" s="59">
        <v>9.7859999999999996</v>
      </c>
      <c r="G400" s="60">
        <f t="shared" si="16"/>
        <v>2348.64</v>
      </c>
      <c r="H400" s="60"/>
      <c r="I400" s="134">
        <v>0.2288</v>
      </c>
      <c r="J400" s="22">
        <f t="shared" si="17"/>
        <v>2886.008832</v>
      </c>
    </row>
    <row r="401" spans="1:10" ht="30" x14ac:dyDescent="0.2">
      <c r="A401" s="157" t="s">
        <v>632</v>
      </c>
      <c r="B401" s="56" t="s">
        <v>558</v>
      </c>
      <c r="C401" s="57" t="s">
        <v>37</v>
      </c>
      <c r="D401" s="58">
        <v>96</v>
      </c>
      <c r="E401" s="59">
        <v>10.8</v>
      </c>
      <c r="F401" s="59">
        <v>6.48</v>
      </c>
      <c r="G401" s="60">
        <f t="shared" si="16"/>
        <v>1658.88</v>
      </c>
      <c r="H401" s="60"/>
      <c r="I401" s="134">
        <v>0.2288</v>
      </c>
      <c r="J401" s="22">
        <f t="shared" si="17"/>
        <v>2038.4317440000004</v>
      </c>
    </row>
    <row r="402" spans="1:10" ht="30" x14ac:dyDescent="0.2">
      <c r="A402" s="157" t="s">
        <v>633</v>
      </c>
      <c r="B402" s="56" t="s">
        <v>560</v>
      </c>
      <c r="C402" s="57" t="s">
        <v>37</v>
      </c>
      <c r="D402" s="58">
        <v>90</v>
      </c>
      <c r="E402" s="59">
        <v>11.3</v>
      </c>
      <c r="F402" s="59">
        <v>6.78</v>
      </c>
      <c r="G402" s="60">
        <f t="shared" si="16"/>
        <v>1627.2000000000003</v>
      </c>
      <c r="H402" s="60"/>
      <c r="I402" s="134">
        <v>0.2288</v>
      </c>
      <c r="J402" s="22">
        <f t="shared" si="17"/>
        <v>1999.5033600000006</v>
      </c>
    </row>
    <row r="403" spans="1:10" ht="16.5" thickBot="1" x14ac:dyDescent="0.25">
      <c r="A403" s="159"/>
      <c r="B403" s="188" t="s">
        <v>561</v>
      </c>
      <c r="C403" s="188"/>
      <c r="D403" s="188"/>
      <c r="E403" s="188"/>
      <c r="F403" s="188"/>
      <c r="G403" s="169">
        <f>SUM(G392:G402)</f>
        <v>39586.399999999994</v>
      </c>
      <c r="H403" s="169"/>
      <c r="I403" s="170"/>
      <c r="J403" s="119">
        <f>SUM(J392:J402)</f>
        <v>48643.76832000001</v>
      </c>
    </row>
    <row r="404" spans="1:10" ht="15.6" thickBot="1" x14ac:dyDescent="0.3">
      <c r="A404" s="180"/>
      <c r="B404" s="102"/>
      <c r="C404" s="72"/>
      <c r="D404" s="73"/>
      <c r="E404" s="74"/>
      <c r="F404" s="74"/>
      <c r="G404" s="75"/>
      <c r="H404" s="75"/>
      <c r="I404" s="138"/>
      <c r="J404" s="76"/>
    </row>
    <row r="405" spans="1:10" ht="16.149999999999999" thickBot="1" x14ac:dyDescent="0.3">
      <c r="A405" s="153"/>
      <c r="B405" s="189" t="s">
        <v>562</v>
      </c>
      <c r="C405" s="189"/>
      <c r="D405" s="189"/>
      <c r="E405" s="189"/>
      <c r="F405" s="189"/>
      <c r="G405" s="43">
        <f>G8+G22+G41+G384+G389+G403</f>
        <v>3107519.6097379699</v>
      </c>
      <c r="H405" s="43"/>
      <c r="I405" s="136"/>
      <c r="J405" s="44">
        <f>J8+J22+J41+J384+J389+J403</f>
        <v>3718320.5996674979</v>
      </c>
    </row>
    <row r="406" spans="1:10" ht="16.149999999999999" thickBot="1" x14ac:dyDescent="0.3">
      <c r="A406" s="181"/>
      <c r="B406" s="109"/>
      <c r="C406" s="109"/>
      <c r="D406" s="109"/>
      <c r="E406" s="109"/>
      <c r="F406" s="109"/>
      <c r="G406" s="110"/>
      <c r="H406" s="110"/>
      <c r="I406" s="138"/>
      <c r="J406" s="76"/>
    </row>
    <row r="407" spans="1:10" ht="16.5" thickBot="1" x14ac:dyDescent="0.25">
      <c r="A407" s="162">
        <v>4</v>
      </c>
      <c r="B407" s="68" t="s">
        <v>563</v>
      </c>
      <c r="C407" s="68"/>
      <c r="D407" s="68"/>
      <c r="E407" s="68"/>
      <c r="F407" s="68"/>
      <c r="G407" s="68"/>
      <c r="H407" s="68"/>
      <c r="I407" s="111"/>
      <c r="J407" s="112"/>
    </row>
    <row r="408" spans="1:10" ht="30" x14ac:dyDescent="0.2">
      <c r="A408" s="163" t="s">
        <v>564</v>
      </c>
      <c r="B408" s="50" t="s">
        <v>565</v>
      </c>
      <c r="C408" s="113" t="s">
        <v>37</v>
      </c>
      <c r="D408" s="114">
        <v>1</v>
      </c>
      <c r="E408" s="115">
        <v>64780.3</v>
      </c>
      <c r="F408" s="115">
        <v>9247.7999999999993</v>
      </c>
      <c r="G408" s="115">
        <f>D408*(E408+F408)</f>
        <v>74028.100000000006</v>
      </c>
      <c r="H408" s="115"/>
      <c r="I408" s="134">
        <v>0.2288</v>
      </c>
      <c r="J408" s="55">
        <f t="shared" ref="J408:J427" si="18">G408*(1+I408)</f>
        <v>90965.729280000014</v>
      </c>
    </row>
    <row r="409" spans="1:10" x14ac:dyDescent="0.2">
      <c r="A409" s="164" t="s">
        <v>566</v>
      </c>
      <c r="B409" s="19" t="s">
        <v>567</v>
      </c>
      <c r="C409" s="32" t="s">
        <v>37</v>
      </c>
      <c r="D409" s="33">
        <v>1</v>
      </c>
      <c r="E409" s="34">
        <v>7142.7636000000002</v>
      </c>
      <c r="F409" s="34">
        <v>1524.36</v>
      </c>
      <c r="G409" s="116">
        <f>D409*(E409+F409)</f>
        <v>8667.1236000000008</v>
      </c>
      <c r="H409" s="116"/>
      <c r="I409" s="134">
        <v>0.2288</v>
      </c>
      <c r="J409" s="22">
        <f t="shared" si="18"/>
        <v>10650.161479680002</v>
      </c>
    </row>
    <row r="410" spans="1:10" x14ac:dyDescent="0.2">
      <c r="A410" s="164" t="s">
        <v>568</v>
      </c>
      <c r="B410" s="19" t="s">
        <v>569</v>
      </c>
      <c r="C410" s="32" t="s">
        <v>37</v>
      </c>
      <c r="D410" s="33">
        <v>1</v>
      </c>
      <c r="E410" s="21">
        <v>3369.8591999999999</v>
      </c>
      <c r="F410" s="21">
        <v>724.75</v>
      </c>
      <c r="G410" s="116">
        <f t="shared" ref="G410:G429" si="19">D410*(E410+F410)</f>
        <v>4094.6091999999999</v>
      </c>
      <c r="H410" s="116"/>
      <c r="I410" s="134">
        <v>0.2288</v>
      </c>
      <c r="J410" s="22">
        <f t="shared" si="18"/>
        <v>5031.4557849600005</v>
      </c>
    </row>
    <row r="411" spans="1:10" x14ac:dyDescent="0.2">
      <c r="A411" s="164" t="s">
        <v>570</v>
      </c>
      <c r="B411" s="19" t="s">
        <v>571</v>
      </c>
      <c r="C411" s="20" t="s">
        <v>498</v>
      </c>
      <c r="D411" s="1">
        <v>120</v>
      </c>
      <c r="E411" s="21">
        <v>133.55280000000002</v>
      </c>
      <c r="F411" s="21">
        <v>89.035199999999989</v>
      </c>
      <c r="G411" s="116">
        <f t="shared" si="19"/>
        <v>26710.560000000001</v>
      </c>
      <c r="H411" s="116"/>
      <c r="I411" s="134">
        <v>0.2288</v>
      </c>
      <c r="J411" s="22">
        <f t="shared" si="18"/>
        <v>32821.936128000001</v>
      </c>
    </row>
    <row r="412" spans="1:10" x14ac:dyDescent="0.2">
      <c r="A412" s="164" t="s">
        <v>572</v>
      </c>
      <c r="B412" s="19" t="s">
        <v>573</v>
      </c>
      <c r="C412" s="20" t="s">
        <v>498</v>
      </c>
      <c r="D412" s="1">
        <v>40</v>
      </c>
      <c r="E412" s="21">
        <v>69.638400000000004</v>
      </c>
      <c r="F412" s="21">
        <v>46.425600000000003</v>
      </c>
      <c r="G412" s="116">
        <f t="shared" si="19"/>
        <v>4642.5600000000004</v>
      </c>
      <c r="H412" s="116"/>
      <c r="I412" s="134">
        <v>0.2288</v>
      </c>
      <c r="J412" s="22">
        <f t="shared" si="18"/>
        <v>5704.7777280000009</v>
      </c>
    </row>
    <row r="413" spans="1:10" x14ac:dyDescent="0.2">
      <c r="A413" s="164" t="s">
        <v>574</v>
      </c>
      <c r="B413" s="19" t="s">
        <v>575</v>
      </c>
      <c r="C413" s="20" t="s">
        <v>498</v>
      </c>
      <c r="D413" s="1">
        <v>128</v>
      </c>
      <c r="E413" s="21">
        <v>13.5</v>
      </c>
      <c r="F413" s="21">
        <v>9</v>
      </c>
      <c r="G413" s="116">
        <f t="shared" si="19"/>
        <v>2880</v>
      </c>
      <c r="H413" s="116"/>
      <c r="I413" s="134">
        <v>0.2288</v>
      </c>
      <c r="J413" s="22">
        <f t="shared" si="18"/>
        <v>3538.9440000000004</v>
      </c>
    </row>
    <row r="414" spans="1:10" x14ac:dyDescent="0.2">
      <c r="A414" s="164" t="s">
        <v>576</v>
      </c>
      <c r="B414" s="19" t="s">
        <v>577</v>
      </c>
      <c r="C414" s="20" t="s">
        <v>498</v>
      </c>
      <c r="D414" s="1">
        <v>128</v>
      </c>
      <c r="E414" s="21">
        <v>5.1732000000000005</v>
      </c>
      <c r="F414" s="21">
        <v>3.4487999999999999</v>
      </c>
      <c r="G414" s="116">
        <f t="shared" si="19"/>
        <v>1103.616</v>
      </c>
      <c r="H414" s="116"/>
      <c r="I414" s="134">
        <v>0.2288</v>
      </c>
      <c r="J414" s="22">
        <f t="shared" si="18"/>
        <v>1356.1233408000001</v>
      </c>
    </row>
    <row r="415" spans="1:10" x14ac:dyDescent="0.2">
      <c r="A415" s="164" t="s">
        <v>578</v>
      </c>
      <c r="B415" s="19" t="s">
        <v>579</v>
      </c>
      <c r="C415" s="20" t="s">
        <v>498</v>
      </c>
      <c r="D415" s="1">
        <v>160</v>
      </c>
      <c r="E415" s="21">
        <v>3.8340000000000001</v>
      </c>
      <c r="F415" s="21">
        <v>2.5559999999999996</v>
      </c>
      <c r="G415" s="116">
        <f t="shared" si="19"/>
        <v>1022.4</v>
      </c>
      <c r="H415" s="116"/>
      <c r="I415" s="134">
        <v>0.2288</v>
      </c>
      <c r="J415" s="22">
        <f t="shared" si="18"/>
        <v>1256.3251200000002</v>
      </c>
    </row>
    <row r="416" spans="1:10" ht="45" x14ac:dyDescent="0.2">
      <c r="A416" s="164" t="s">
        <v>580</v>
      </c>
      <c r="B416" s="19" t="s">
        <v>581</v>
      </c>
      <c r="C416" s="20" t="s">
        <v>498</v>
      </c>
      <c r="D416" s="1">
        <v>15</v>
      </c>
      <c r="E416" s="21">
        <v>76.896000000000015</v>
      </c>
      <c r="F416" s="21">
        <v>51.264000000000003</v>
      </c>
      <c r="G416" s="116">
        <f t="shared" si="19"/>
        <v>1922.4000000000003</v>
      </c>
      <c r="H416" s="116"/>
      <c r="I416" s="134">
        <v>0.2288</v>
      </c>
      <c r="J416" s="22">
        <f t="shared" si="18"/>
        <v>2362.2451200000005</v>
      </c>
    </row>
    <row r="417" spans="1:10" ht="45" x14ac:dyDescent="0.2">
      <c r="A417" s="164" t="s">
        <v>582</v>
      </c>
      <c r="B417" s="19" t="s">
        <v>583</v>
      </c>
      <c r="C417" s="20" t="s">
        <v>498</v>
      </c>
      <c r="D417" s="1">
        <v>6</v>
      </c>
      <c r="E417" s="21">
        <v>66.150000000000006</v>
      </c>
      <c r="F417" s="21">
        <v>44.1</v>
      </c>
      <c r="G417" s="116">
        <f t="shared" si="19"/>
        <v>661.5</v>
      </c>
      <c r="H417" s="116"/>
      <c r="I417" s="134">
        <v>0.2288</v>
      </c>
      <c r="J417" s="22">
        <f t="shared" si="18"/>
        <v>812.85120000000006</v>
      </c>
    </row>
    <row r="418" spans="1:10" ht="45" x14ac:dyDescent="0.2">
      <c r="A418" s="164" t="s">
        <v>584</v>
      </c>
      <c r="B418" s="19" t="s">
        <v>585</v>
      </c>
      <c r="C418" s="20" t="s">
        <v>498</v>
      </c>
      <c r="D418" s="1">
        <v>6</v>
      </c>
      <c r="E418" s="21">
        <v>29.0304</v>
      </c>
      <c r="F418" s="21">
        <v>19.3536</v>
      </c>
      <c r="G418" s="116">
        <f t="shared" si="19"/>
        <v>290.30399999999997</v>
      </c>
      <c r="H418" s="116"/>
      <c r="I418" s="134">
        <v>0.2288</v>
      </c>
      <c r="J418" s="22">
        <f t="shared" si="18"/>
        <v>356.72555519999997</v>
      </c>
    </row>
    <row r="419" spans="1:10" ht="45" x14ac:dyDescent="0.2">
      <c r="A419" s="164" t="s">
        <v>586</v>
      </c>
      <c r="B419" s="19" t="s">
        <v>587</v>
      </c>
      <c r="C419" s="20" t="s">
        <v>37</v>
      </c>
      <c r="D419" s="1">
        <v>1</v>
      </c>
      <c r="E419" s="21">
        <v>24.796800000000001</v>
      </c>
      <c r="F419" s="21">
        <v>16.531199999999998</v>
      </c>
      <c r="G419" s="116">
        <f t="shared" si="19"/>
        <v>41.328000000000003</v>
      </c>
      <c r="H419" s="116"/>
      <c r="I419" s="134">
        <v>0.2288</v>
      </c>
      <c r="J419" s="22">
        <f t="shared" si="18"/>
        <v>50.783846400000009</v>
      </c>
    </row>
    <row r="420" spans="1:10" ht="45" x14ac:dyDescent="0.2">
      <c r="A420" s="164" t="s">
        <v>588</v>
      </c>
      <c r="B420" s="19" t="s">
        <v>589</v>
      </c>
      <c r="C420" s="20" t="s">
        <v>498</v>
      </c>
      <c r="D420" s="1">
        <v>90</v>
      </c>
      <c r="E420" s="21">
        <v>22.291200000000003</v>
      </c>
      <c r="F420" s="21">
        <v>14.860799999999999</v>
      </c>
      <c r="G420" s="116">
        <f t="shared" si="19"/>
        <v>3343.6800000000003</v>
      </c>
      <c r="H420" s="116"/>
      <c r="I420" s="134">
        <v>0.2288</v>
      </c>
      <c r="J420" s="22">
        <f t="shared" si="18"/>
        <v>4108.7139840000009</v>
      </c>
    </row>
    <row r="421" spans="1:10" ht="75" x14ac:dyDescent="0.2">
      <c r="A421" s="164" t="s">
        <v>590</v>
      </c>
      <c r="B421" s="19" t="s">
        <v>591</v>
      </c>
      <c r="C421" s="20" t="s">
        <v>498</v>
      </c>
      <c r="D421" s="1">
        <v>12</v>
      </c>
      <c r="E421" s="21">
        <v>394.74</v>
      </c>
      <c r="F421" s="21">
        <v>263.15999999999997</v>
      </c>
      <c r="G421" s="116">
        <f t="shared" si="19"/>
        <v>7894.7999999999993</v>
      </c>
      <c r="H421" s="116"/>
      <c r="I421" s="134">
        <v>0.2288</v>
      </c>
      <c r="J421" s="22">
        <f t="shared" si="18"/>
        <v>9701.1302400000004</v>
      </c>
    </row>
    <row r="422" spans="1:10" ht="30" x14ac:dyDescent="0.2">
      <c r="A422" s="164" t="s">
        <v>592</v>
      </c>
      <c r="B422" s="19" t="s">
        <v>593</v>
      </c>
      <c r="C422" s="20" t="s">
        <v>37</v>
      </c>
      <c r="D422" s="1">
        <v>4</v>
      </c>
      <c r="E422" s="21">
        <v>40.932000000000002</v>
      </c>
      <c r="F422" s="21">
        <v>27.287999999999997</v>
      </c>
      <c r="G422" s="116">
        <f t="shared" si="19"/>
        <v>272.88</v>
      </c>
      <c r="H422" s="116"/>
      <c r="I422" s="134">
        <v>0.2288</v>
      </c>
      <c r="J422" s="22">
        <f t="shared" si="18"/>
        <v>335.31494400000003</v>
      </c>
    </row>
    <row r="423" spans="1:10" ht="30" x14ac:dyDescent="0.2">
      <c r="A423" s="164" t="s">
        <v>594</v>
      </c>
      <c r="B423" s="19" t="s">
        <v>595</v>
      </c>
      <c r="C423" s="20" t="s">
        <v>37</v>
      </c>
      <c r="D423" s="1">
        <v>1</v>
      </c>
      <c r="E423" s="21">
        <v>16.329599999999999</v>
      </c>
      <c r="F423" s="21">
        <v>10.886399999999998</v>
      </c>
      <c r="G423" s="116">
        <f t="shared" si="19"/>
        <v>27.215999999999998</v>
      </c>
      <c r="H423" s="116"/>
      <c r="I423" s="134">
        <v>0.2288</v>
      </c>
      <c r="J423" s="22">
        <f t="shared" si="18"/>
        <v>33.443020799999999</v>
      </c>
    </row>
    <row r="424" spans="1:10" ht="45" x14ac:dyDescent="0.2">
      <c r="A424" s="164" t="s">
        <v>596</v>
      </c>
      <c r="B424" s="19" t="s">
        <v>597</v>
      </c>
      <c r="C424" s="20" t="s">
        <v>37</v>
      </c>
      <c r="D424" s="1">
        <v>4</v>
      </c>
      <c r="E424" s="21">
        <v>40.932000000000002</v>
      </c>
      <c r="F424" s="21">
        <v>27.287999999999997</v>
      </c>
      <c r="G424" s="116">
        <f t="shared" si="19"/>
        <v>272.88</v>
      </c>
      <c r="H424" s="116"/>
      <c r="I424" s="134">
        <v>0.2288</v>
      </c>
      <c r="J424" s="22">
        <f t="shared" si="18"/>
        <v>335.31494400000003</v>
      </c>
    </row>
    <row r="425" spans="1:10" ht="45" x14ac:dyDescent="0.2">
      <c r="A425" s="164" t="s">
        <v>598</v>
      </c>
      <c r="B425" s="19" t="s">
        <v>599</v>
      </c>
      <c r="C425" s="20" t="s">
        <v>37</v>
      </c>
      <c r="D425" s="1">
        <v>1</v>
      </c>
      <c r="E425" s="21">
        <v>16.135200000000001</v>
      </c>
      <c r="F425" s="21">
        <v>10.756799999999998</v>
      </c>
      <c r="G425" s="116">
        <f t="shared" si="19"/>
        <v>26.891999999999999</v>
      </c>
      <c r="H425" s="116"/>
      <c r="I425" s="134">
        <v>0.2288</v>
      </c>
      <c r="J425" s="22">
        <f t="shared" si="18"/>
        <v>33.044889600000005</v>
      </c>
    </row>
    <row r="426" spans="1:10" ht="45" x14ac:dyDescent="0.2">
      <c r="A426" s="164" t="s">
        <v>600</v>
      </c>
      <c r="B426" s="19" t="s">
        <v>601</v>
      </c>
      <c r="C426" s="20" t="s">
        <v>37</v>
      </c>
      <c r="D426" s="1">
        <v>1</v>
      </c>
      <c r="E426" s="21">
        <v>4320</v>
      </c>
      <c r="F426" s="21">
        <v>2880</v>
      </c>
      <c r="G426" s="116">
        <f t="shared" si="19"/>
        <v>7200</v>
      </c>
      <c r="H426" s="116"/>
      <c r="I426" s="134">
        <v>0.2288</v>
      </c>
      <c r="J426" s="22">
        <f t="shared" si="18"/>
        <v>8847.36</v>
      </c>
    </row>
    <row r="427" spans="1:10" ht="45" x14ac:dyDescent="0.2">
      <c r="A427" s="164" t="s">
        <v>602</v>
      </c>
      <c r="B427" s="19" t="s">
        <v>603</v>
      </c>
      <c r="C427" s="20" t="s">
        <v>37</v>
      </c>
      <c r="D427" s="1">
        <v>1</v>
      </c>
      <c r="E427" s="21">
        <v>4044.8160000000003</v>
      </c>
      <c r="F427" s="21">
        <v>2696.5439999999999</v>
      </c>
      <c r="G427" s="116">
        <f t="shared" si="19"/>
        <v>6741.3600000000006</v>
      </c>
      <c r="H427" s="116"/>
      <c r="I427" s="134">
        <v>0.2288</v>
      </c>
      <c r="J427" s="22">
        <f t="shared" si="18"/>
        <v>8283.7831680000018</v>
      </c>
    </row>
    <row r="428" spans="1:10" x14ac:dyDescent="0.2">
      <c r="A428" s="164" t="s">
        <v>604</v>
      </c>
      <c r="B428" s="19" t="s">
        <v>605</v>
      </c>
      <c r="C428" s="20" t="s">
        <v>606</v>
      </c>
      <c r="D428" s="1">
        <v>1</v>
      </c>
      <c r="E428" s="21">
        <v>670.18320000000006</v>
      </c>
      <c r="F428" s="34">
        <v>400</v>
      </c>
      <c r="G428" s="116">
        <f t="shared" si="19"/>
        <v>1070.1831999999999</v>
      </c>
      <c r="H428" s="116"/>
      <c r="I428" s="134">
        <v>0.2288</v>
      </c>
      <c r="J428" s="22">
        <f>G428*(1+I428)</f>
        <v>1315.04111616</v>
      </c>
    </row>
    <row r="429" spans="1:10" x14ac:dyDescent="0.2">
      <c r="A429" s="164" t="s">
        <v>607</v>
      </c>
      <c r="B429" s="31" t="s">
        <v>608</v>
      </c>
      <c r="C429" s="32" t="s">
        <v>19</v>
      </c>
      <c r="D429" s="33">
        <v>1</v>
      </c>
      <c r="E429" s="34">
        <v>3683.07</v>
      </c>
      <c r="F429" s="34">
        <v>2360</v>
      </c>
      <c r="G429" s="36">
        <f t="shared" si="19"/>
        <v>6043.07</v>
      </c>
      <c r="H429" s="36"/>
      <c r="I429" s="134">
        <v>0.2288</v>
      </c>
      <c r="J429" s="22">
        <f>G429*(1+I429)</f>
        <v>7425.724416</v>
      </c>
    </row>
    <row r="430" spans="1:10" ht="16.5" thickBot="1" x14ac:dyDescent="0.25">
      <c r="A430" s="165"/>
      <c r="B430" s="190" t="s">
        <v>609</v>
      </c>
      <c r="C430" s="191"/>
      <c r="D430" s="191"/>
      <c r="E430" s="191"/>
      <c r="F430" s="192"/>
      <c r="G430" s="117">
        <f>SUM(G408:G429)</f>
        <v>158957.46199999997</v>
      </c>
      <c r="H430" s="118"/>
      <c r="I430" s="134"/>
      <c r="J430" s="119">
        <f>SUM(J408:J429)</f>
        <v>195326.92930560006</v>
      </c>
    </row>
    <row r="431" spans="1:10" ht="15.75" thickBot="1" x14ac:dyDescent="0.25">
      <c r="A431" s="181"/>
      <c r="B431" s="108"/>
      <c r="C431" s="108"/>
      <c r="D431" s="108"/>
      <c r="E431" s="108"/>
      <c r="F431" s="108"/>
      <c r="G431" s="108"/>
      <c r="H431" s="108"/>
      <c r="I431" s="120"/>
      <c r="J431" s="182"/>
    </row>
    <row r="432" spans="1:10" s="121" customFormat="1" ht="16.5" thickBot="1" x14ac:dyDescent="0.25">
      <c r="A432" s="162" t="s">
        <v>610</v>
      </c>
      <c r="B432" s="68" t="s">
        <v>611</v>
      </c>
      <c r="C432" s="68"/>
      <c r="D432" s="68"/>
      <c r="E432" s="68"/>
      <c r="F432" s="68"/>
      <c r="G432" s="68"/>
      <c r="H432" s="68"/>
      <c r="I432" s="111"/>
      <c r="J432" s="112"/>
    </row>
    <row r="433" spans="1:10" ht="90" customHeight="1" x14ac:dyDescent="0.2">
      <c r="A433" s="163" t="s">
        <v>612</v>
      </c>
      <c r="B433" s="50" t="s">
        <v>613</v>
      </c>
      <c r="C433" s="113" t="s">
        <v>19</v>
      </c>
      <c r="D433" s="114">
        <v>1</v>
      </c>
      <c r="E433" s="115">
        <v>27555.200000000001</v>
      </c>
      <c r="F433" s="115">
        <v>5548.2</v>
      </c>
      <c r="G433" s="115">
        <f>D433*(E433+F433)</f>
        <v>33103.4</v>
      </c>
      <c r="H433" s="115"/>
      <c r="I433" s="134">
        <v>0.2288</v>
      </c>
      <c r="J433" s="55">
        <f t="shared" si="15"/>
        <v>40677.457920000008</v>
      </c>
    </row>
    <row r="434" spans="1:10" ht="16.5" thickBot="1" x14ac:dyDescent="0.25">
      <c r="A434" s="165"/>
      <c r="B434" s="190" t="s">
        <v>614</v>
      </c>
      <c r="C434" s="191"/>
      <c r="D434" s="191"/>
      <c r="E434" s="191"/>
      <c r="F434" s="192"/>
      <c r="G434" s="117">
        <f>G433</f>
        <v>33103.4</v>
      </c>
      <c r="H434" s="122"/>
      <c r="I434" s="134"/>
      <c r="J434" s="119">
        <f>J433</f>
        <v>40677.457920000008</v>
      </c>
    </row>
    <row r="435" spans="1:10" ht="16.5" thickBot="1" x14ac:dyDescent="0.25">
      <c r="A435" s="155"/>
      <c r="B435" s="48"/>
      <c r="C435" s="123"/>
      <c r="D435" s="73"/>
      <c r="E435" s="73"/>
      <c r="F435" s="73"/>
      <c r="G435" s="75"/>
      <c r="H435" s="75"/>
      <c r="I435" s="138"/>
      <c r="J435" s="76"/>
    </row>
    <row r="436" spans="1:10" s="121" customFormat="1" ht="16.5" thickBot="1" x14ac:dyDescent="0.25">
      <c r="A436" s="162" t="s">
        <v>615</v>
      </c>
      <c r="B436" s="68" t="s">
        <v>616</v>
      </c>
      <c r="C436" s="68"/>
      <c r="D436" s="68"/>
      <c r="E436" s="68"/>
      <c r="F436" s="68"/>
      <c r="G436" s="68"/>
      <c r="H436" s="68"/>
      <c r="I436" s="111"/>
      <c r="J436" s="112"/>
    </row>
    <row r="437" spans="1:10" ht="15.75" customHeight="1" x14ac:dyDescent="0.2">
      <c r="A437" s="163" t="s">
        <v>617</v>
      </c>
      <c r="B437" s="50" t="s">
        <v>618</v>
      </c>
      <c r="C437" s="113" t="s">
        <v>19</v>
      </c>
      <c r="D437" s="114">
        <v>1</v>
      </c>
      <c r="E437" s="115"/>
      <c r="F437" s="115">
        <v>4100.9721</v>
      </c>
      <c r="G437" s="115">
        <f>D437*(E437+F437)</f>
        <v>4100.9721</v>
      </c>
      <c r="H437" s="115"/>
      <c r="I437" s="134">
        <v>0.2288</v>
      </c>
      <c r="J437" s="55">
        <f t="shared" si="15"/>
        <v>5039.2745164800008</v>
      </c>
    </row>
    <row r="438" spans="1:10" ht="16.5" thickBot="1" x14ac:dyDescent="0.25">
      <c r="A438" s="165"/>
      <c r="B438" s="190" t="s">
        <v>619</v>
      </c>
      <c r="C438" s="191"/>
      <c r="D438" s="191"/>
      <c r="E438" s="191"/>
      <c r="F438" s="192"/>
      <c r="G438" s="117">
        <f>G437</f>
        <v>4100.9721</v>
      </c>
      <c r="H438" s="122"/>
      <c r="I438" s="134"/>
      <c r="J438" s="119">
        <f>J437</f>
        <v>5039.2745164800008</v>
      </c>
    </row>
    <row r="439" spans="1:10" ht="16.5" thickBot="1" x14ac:dyDescent="0.25">
      <c r="A439" s="181"/>
      <c r="B439" s="109"/>
      <c r="C439" s="109"/>
      <c r="D439" s="109"/>
      <c r="E439" s="109"/>
      <c r="F439" s="109"/>
      <c r="G439" s="110"/>
      <c r="H439" s="110"/>
      <c r="I439" s="120"/>
      <c r="J439" s="76"/>
    </row>
    <row r="440" spans="1:10" ht="16.5" thickBot="1" x14ac:dyDescent="0.25">
      <c r="A440" s="155"/>
      <c r="B440" s="187" t="s">
        <v>620</v>
      </c>
      <c r="C440" s="187"/>
      <c r="D440" s="187"/>
      <c r="E440" s="187"/>
      <c r="F440" s="187"/>
      <c r="G440" s="187"/>
      <c r="H440" s="187"/>
      <c r="I440" s="187"/>
      <c r="J440" s="124">
        <f>J405+J430+J434+J438</f>
        <v>3959364.2614095779</v>
      </c>
    </row>
    <row r="441" spans="1:10" ht="15.75" thickBot="1" x14ac:dyDescent="0.25">
      <c r="A441" s="166"/>
      <c r="B441" s="183"/>
      <c r="C441" s="183"/>
      <c r="D441" s="183"/>
      <c r="E441" s="183"/>
      <c r="F441" s="183"/>
      <c r="G441" s="183"/>
      <c r="H441" s="183"/>
      <c r="I441" s="183"/>
      <c r="J441" s="184"/>
    </row>
    <row r="442" spans="1:10" ht="16.5" thickBot="1" x14ac:dyDescent="0.25">
      <c r="A442" s="167"/>
      <c r="B442" s="187" t="s">
        <v>621</v>
      </c>
      <c r="C442" s="187"/>
      <c r="D442" s="187"/>
      <c r="E442" s="187"/>
      <c r="F442" s="187"/>
      <c r="G442" s="187">
        <v>25630.77</v>
      </c>
      <c r="H442" s="187"/>
      <c r="I442" s="187"/>
      <c r="J442" s="124">
        <v>-40000</v>
      </c>
    </row>
    <row r="443" spans="1:10" ht="16.5" thickBot="1" x14ac:dyDescent="0.25">
      <c r="A443" s="155"/>
      <c r="B443" s="185"/>
      <c r="C443" s="125"/>
      <c r="D443" s="126"/>
      <c r="E443" s="126"/>
      <c r="F443" s="126"/>
      <c r="G443" s="183"/>
      <c r="H443" s="183"/>
      <c r="I443" s="183"/>
      <c r="J443" s="184"/>
    </row>
    <row r="444" spans="1:10" ht="25.5" customHeight="1" thickBot="1" x14ac:dyDescent="0.25">
      <c r="A444" s="168"/>
      <c r="B444" s="187" t="s">
        <v>622</v>
      </c>
      <c r="C444" s="187"/>
      <c r="D444" s="187"/>
      <c r="E444" s="187"/>
      <c r="F444" s="187"/>
      <c r="G444" s="187"/>
      <c r="H444" s="187"/>
      <c r="I444" s="187"/>
      <c r="J444" s="124">
        <f>J440+J442</f>
        <v>3919364.2614095779</v>
      </c>
    </row>
    <row r="445" spans="1:10" x14ac:dyDescent="0.2">
      <c r="D445" s="47"/>
      <c r="I445" s="127"/>
    </row>
    <row r="446" spans="1:10" x14ac:dyDescent="0.2">
      <c r="D446" s="47"/>
      <c r="I446" s="127"/>
      <c r="J446" s="128"/>
    </row>
    <row r="447" spans="1:10" x14ac:dyDescent="0.2">
      <c r="D447" s="47"/>
      <c r="I447" s="127"/>
      <c r="J447" s="128"/>
    </row>
    <row r="448" spans="1:10" x14ac:dyDescent="0.2">
      <c r="D448" s="47"/>
      <c r="I448" s="129"/>
      <c r="J448" s="128"/>
    </row>
    <row r="449" spans="2:10" x14ac:dyDescent="0.2">
      <c r="D449" s="47"/>
      <c r="I449" s="127"/>
      <c r="J449" s="128"/>
    </row>
    <row r="450" spans="2:10" ht="15.75" x14ac:dyDescent="0.2">
      <c r="B450" s="130"/>
      <c r="C450" s="125"/>
      <c r="D450" s="126"/>
      <c r="E450" s="126"/>
      <c r="F450" s="126"/>
      <c r="G450" s="131"/>
      <c r="H450" s="131"/>
      <c r="I450" s="127"/>
    </row>
    <row r="451" spans="2:10" x14ac:dyDescent="0.2">
      <c r="D451" s="47"/>
      <c r="G451" s="128"/>
      <c r="H451" s="128"/>
      <c r="I451" s="127"/>
    </row>
  </sheetData>
  <mergeCells count="14">
    <mergeCell ref="B389:F389"/>
    <mergeCell ref="C1:G1"/>
    <mergeCell ref="D2:E2"/>
    <mergeCell ref="A5:J5"/>
    <mergeCell ref="B22:F22"/>
    <mergeCell ref="B384:F384"/>
    <mergeCell ref="B442:I442"/>
    <mergeCell ref="B444:I444"/>
    <mergeCell ref="B403:F403"/>
    <mergeCell ref="B405:F405"/>
    <mergeCell ref="B430:F430"/>
    <mergeCell ref="B434:F434"/>
    <mergeCell ref="B438:F438"/>
    <mergeCell ref="B440:I440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45" orientation="portrait" r:id="rId1"/>
  <rowBreaks count="3" manualBreakCount="3">
    <brk id="190" max="9" man="1"/>
    <brk id="296" max="16383" man="1"/>
    <brk id="3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JUNHO 2023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jose.eduardo</dc:creator>
  <cp:lastModifiedBy>jose.eduardo</cp:lastModifiedBy>
  <cp:lastPrinted>2023-06-01T22:59:09Z</cp:lastPrinted>
  <dcterms:created xsi:type="dcterms:W3CDTF">2023-04-25T18:27:22Z</dcterms:created>
  <dcterms:modified xsi:type="dcterms:W3CDTF">2023-06-02T17:23:10Z</dcterms:modified>
</cp:coreProperties>
</file>